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720" windowHeight="12525" tabRatio="752"/>
  </bookViews>
  <sheets>
    <sheet name="ALL" sheetId="13" r:id="rId1"/>
    <sheet name="DATA ENTRY" sheetId="1" r:id="rId2"/>
    <sheet name="PRINT SLIP" sheetId="10" r:id="rId3"/>
    <sheet name="VB" sheetId="11" r:id="rId4"/>
    <sheet name="A" sheetId="12" state="veryHidden" r:id="rId5"/>
  </sheets>
  <definedNames>
    <definedName name="_xlnm._FilterDatabase" localSheetId="0" hidden="1">ALL!$A$8:$AA$9</definedName>
    <definedName name="_xlnm._FilterDatabase" localSheetId="1" hidden="1">'DATA ENTRY'!$A$8:$G$9</definedName>
    <definedName name="_xlnm.Print_Area" localSheetId="2">'PRINT SLIP'!$A$1:$P$39</definedName>
  </definedNames>
  <calcPr calcId="144525"/>
</workbook>
</file>

<file path=xl/comments1.xml><?xml version="1.0" encoding="utf-8"?>
<comments xmlns="http://schemas.openxmlformats.org/spreadsheetml/2006/main">
  <authors>
    <author>Sumarno</author>
  </authors>
  <commentList>
    <comment ref="T7" authorId="0">
      <text>
        <r>
          <rPr>
            <b/>
            <sz val="9"/>
            <rFont val="Tahoma"/>
            <charset val="0"/>
          </rPr>
          <t>Pot JP 1% max upah 7.000.000</t>
        </r>
      </text>
    </comment>
  </commentList>
</comments>
</file>

<file path=xl/comments2.xml><?xml version="1.0" encoding="utf-8"?>
<comments xmlns="http://schemas.openxmlformats.org/spreadsheetml/2006/main">
  <authors>
    <author>Ghalib Shuta Purwanto</author>
  </authors>
  <commentList>
    <comment ref="AJ9" authorId="0">
      <text>
        <r>
          <rPr>
            <b/>
            <sz val="8"/>
            <rFont val="Tahoma"/>
            <charset val="0"/>
          </rPr>
          <t>Ghalib Shuta Purwanto:</t>
        </r>
        <r>
          <rPr>
            <sz val="8"/>
            <rFont val="Tahoma"/>
            <charset val="0"/>
          </rPr>
          <t xml:space="preserve">
Untuk penulisan lokasi penyimpanan contoh :
D:\Slip Gaji\STC\
selalu diakhiri dengan tanda garis miring ( \ )</t>
        </r>
      </text>
    </comment>
  </commentList>
</comments>
</file>

<file path=xl/sharedStrings.xml><?xml version="1.0" encoding="utf-8"?>
<sst xmlns="http://schemas.openxmlformats.org/spreadsheetml/2006/main" count="170" uniqueCount="122">
  <si>
    <t>DAFTAR GAJI HILLCONJAYA SAKTI</t>
  </si>
  <si>
    <t>KARYAWAN PROSES GAJI HO - ALL</t>
  </si>
  <si>
    <t>PERIODE BULAN MEI 2024</t>
  </si>
  <si>
    <t>Jakarta, Mei 2024</t>
  </si>
  <si>
    <t>NO</t>
  </si>
  <si>
    <t>NIK</t>
  </si>
  <si>
    <t>NAMA</t>
  </si>
  <si>
    <t>JABATAN</t>
  </si>
  <si>
    <t>LEVEL / GOL</t>
  </si>
  <si>
    <t>DEPT</t>
  </si>
  <si>
    <t>DIVISI</t>
  </si>
  <si>
    <t>TGL MASUK</t>
  </si>
  <si>
    <t>LOKASI TUGAS</t>
  </si>
  <si>
    <t>GAJI POKOK 2023</t>
  </si>
  <si>
    <t>PENERIMAAN</t>
  </si>
  <si>
    <t>POTONGAN</t>
  </si>
  <si>
    <t>THP</t>
  </si>
  <si>
    <t>NO REKENING</t>
  </si>
  <si>
    <t>PEMILIK REKENING</t>
  </si>
  <si>
    <t>BANK</t>
  </si>
  <si>
    <t>PEMBEBANAN GAJI</t>
  </si>
  <si>
    <t>GAJI PROPORSIONAL</t>
  </si>
  <si>
    <t>TUNJ. ACTING</t>
  </si>
  <si>
    <t>UANG HADIR</t>
  </si>
  <si>
    <t>TOTAL RAPEL</t>
  </si>
  <si>
    <t>RAPEL GAJI</t>
  </si>
  <si>
    <t>TUNJANGAN KESETARAAN</t>
  </si>
  <si>
    <t>INSENTIF PRODUKSI</t>
  </si>
  <si>
    <t>LAIN-LAIN</t>
  </si>
  <si>
    <t>JAMSOSTEK (JHT 2%)</t>
  </si>
  <si>
    <t>JAMSOSTEK (JP 1%)</t>
  </si>
  <si>
    <t>KASBON</t>
  </si>
  <si>
    <t>TIKET</t>
  </si>
  <si>
    <t>(Take Home Pay)</t>
  </si>
  <si>
    <t>M. Ali Imron</t>
  </si>
  <si>
    <t>Programmer - SPV</t>
  </si>
  <si>
    <t>IV</t>
  </si>
  <si>
    <t>Information &amp; Communication Tech.</t>
  </si>
  <si>
    <t>Non Division</t>
  </si>
  <si>
    <t>Head Office</t>
  </si>
  <si>
    <t>5859459266712545</t>
  </si>
  <si>
    <t>M. ALI IMRON</t>
  </si>
  <si>
    <t>Bank Neo Commerce</t>
  </si>
  <si>
    <t>PT. HILLCON JAYA SAKTI</t>
  </si>
  <si>
    <t>SITE : HEAD OFFICE</t>
  </si>
  <si>
    <t>TUNJANGAN</t>
  </si>
  <si>
    <t>Dept</t>
  </si>
  <si>
    <t>TANGGAL MASUK</t>
  </si>
  <si>
    <t>TANGGAL RESIGN</t>
  </si>
  <si>
    <t>GOL</t>
  </si>
  <si>
    <t>GAJI POKOK</t>
  </si>
  <si>
    <t>TJ. ACTING</t>
  </si>
  <si>
    <t>LAIN  - LAIN</t>
  </si>
  <si>
    <t>TJ. KESETARAAN</t>
  </si>
  <si>
    <t>INSENTIF KEHADIRAN</t>
  </si>
  <si>
    <t>TOTAL TUNJANGAN</t>
  </si>
  <si>
    <t>GAJI BRUTO</t>
  </si>
  <si>
    <t>Potongan Kasbon</t>
  </si>
  <si>
    <t>Potongan Tiket</t>
  </si>
  <si>
    <t>Potongan Jamsostek JHT</t>
  </si>
  <si>
    <t>Potongan Jamsostek JP</t>
  </si>
  <si>
    <t>TOTAL POTONGAN</t>
  </si>
  <si>
    <t>GAJI NETTO</t>
  </si>
  <si>
    <t>NO REK</t>
  </si>
  <si>
    <t>NAMA REKENING</t>
  </si>
  <si>
    <t>SITE</t>
  </si>
  <si>
    <t>EMAIL</t>
  </si>
  <si>
    <t>WHATSAPP</t>
  </si>
  <si>
    <t>I</t>
  </si>
  <si>
    <t>APRIL</t>
  </si>
  <si>
    <t>Data Baris ke -</t>
  </si>
  <si>
    <t>SLIP GAJI KARYAWAN</t>
  </si>
  <si>
    <t xml:space="preserve">                  </t>
  </si>
  <si>
    <t>:</t>
  </si>
  <si>
    <t>D:\H_R\DATA PRESENTASI\TES SLIP\</t>
  </si>
  <si>
    <t>PT. HILLCONJAYA SAKTI</t>
  </si>
  <si>
    <t>Nama</t>
  </si>
  <si>
    <t>Area Cetak</t>
  </si>
  <si>
    <t>B1</t>
  </si>
  <si>
    <t>s/d</t>
  </si>
  <si>
    <t>P38</t>
  </si>
  <si>
    <t>Hasil ditampilkan atau tidak</t>
  </si>
  <si>
    <t>TIDAK</t>
  </si>
  <si>
    <t>Lokasi Tugas</t>
  </si>
  <si>
    <t>Apkah akan otomatis dilampirkan ke email?</t>
  </si>
  <si>
    <t>File tercetak akan tersimpan di folder</t>
  </si>
  <si>
    <t>D:\2024\PAYROLL\05. MEI 2024\</t>
  </si>
  <si>
    <t>Jabatan</t>
  </si>
  <si>
    <t>To Email</t>
  </si>
  <si>
    <t>CC Email</t>
  </si>
  <si>
    <t>BCC Email</t>
  </si>
  <si>
    <t>Subject</t>
  </si>
  <si>
    <t>Slip Gaji Karyawan, Periode 16 Juni 22 s/d 15 Juli 22</t>
  </si>
  <si>
    <t>Body Email</t>
  </si>
  <si>
    <t>Dengan hormat,
Terlampir Slip gaji karyawan PT. Hillconjaya Sakti Periode September 2022
Demikian disampaikan,
Terima Kasih
HRO Departement</t>
  </si>
  <si>
    <t>Gaji Pokok</t>
  </si>
  <si>
    <t>Rp.</t>
  </si>
  <si>
    <t>Rapel Gaji</t>
  </si>
  <si>
    <t>Lain Lain</t>
  </si>
  <si>
    <t>Tunjangan</t>
  </si>
  <si>
    <t>Tunjangan Acting</t>
  </si>
  <si>
    <t>File akan langsung terkirim</t>
  </si>
  <si>
    <t>Tunjangan Kesetaraan</t>
  </si>
  <si>
    <t>Cetak data</t>
  </si>
  <si>
    <t>Per Nik</t>
  </si>
  <si>
    <t>Insentif Produksi</t>
  </si>
  <si>
    <t>Portrait</t>
  </si>
  <si>
    <t>Insentif Kehadiran</t>
  </si>
  <si>
    <t>Total Tunjangan</t>
  </si>
  <si>
    <t>Gaji Bruto</t>
  </si>
  <si>
    <t>Potongan</t>
  </si>
  <si>
    <t>Total Potongan</t>
  </si>
  <si>
    <t>Gaji Netto (THP)</t>
  </si>
  <si>
    <t>If you can see this reminder ;</t>
  </si>
  <si>
    <t>Open your Excel</t>
  </si>
  <si>
    <t>Choose File - Options</t>
  </si>
  <si>
    <t>Chose Trus Centre - Trusy Centre Setting</t>
  </si>
  <si>
    <t>Choose Macro Setting</t>
  </si>
  <si>
    <r>
      <rPr>
        <sz val="11"/>
        <color theme="1"/>
        <rFont val="Calibri"/>
        <charset val="0"/>
        <scheme val="minor"/>
      </rPr>
      <t xml:space="preserve">- On Macro Setting </t>
    </r>
    <r>
      <rPr>
        <b/>
        <i/>
        <sz val="11"/>
        <color theme="1"/>
        <rFont val="Calibri"/>
        <charset val="0"/>
        <scheme val="minor"/>
      </rPr>
      <t>Enable all macro (not recommended; potentially dangerous code can run)</t>
    </r>
  </si>
  <si>
    <r>
      <rPr>
        <sz val="11"/>
        <color theme="1"/>
        <rFont val="Calibri"/>
        <charset val="0"/>
        <scheme val="minor"/>
      </rPr>
      <t xml:space="preserve">- On Developer Macro Settings </t>
    </r>
    <r>
      <rPr>
        <b/>
        <sz val="11"/>
        <color theme="1"/>
        <rFont val="Calibri"/>
        <charset val="0"/>
        <scheme val="minor"/>
      </rPr>
      <t>Checklist</t>
    </r>
    <r>
      <rPr>
        <i/>
        <sz val="11"/>
        <color theme="1"/>
        <rFont val="Calibri"/>
        <charset val="0"/>
        <scheme val="minor"/>
      </rPr>
      <t xml:space="preserve"> Trust acces to the VBA project object model</t>
    </r>
  </si>
  <si>
    <t xml:space="preserve">Ok - OK </t>
  </si>
  <si>
    <t>Close all Excel Application</t>
  </si>
</sst>
</file>

<file path=xl/styles.xml><?xml version="1.0" encoding="utf-8"?>
<styleSheet xmlns="http://schemas.openxmlformats.org/spreadsheetml/2006/main">
  <numFmts count="27">
    <numFmt numFmtId="176" formatCode="000000000000000"/>
    <numFmt numFmtId="177" formatCode="_([$Rp-421]* #,##0.00_);_([$Rp-421]* \(#,##0.00\);_([$Rp-421]* &quot;-&quot;??_);_(@_)"/>
    <numFmt numFmtId="178" formatCode="_(&quot;Rp&quot;* #,##0_);_(&quot;Rp&quot;* \(#,##0\);_(&quot;Rp&quot;* &quot;-&quot;_);_(@_)"/>
    <numFmt numFmtId="179" formatCode="&quot;Rp&quot;\ \ #,##0_);[Red]\(&quot;Rp&quot;#,##0\)"/>
    <numFmt numFmtId="180" formatCode="[$-421]dd\ mmmm\ yyyy;@"/>
    <numFmt numFmtId="42" formatCode="_(&quot;$&quot;* #,##0_);_(&quot;$&quot;* \(#,##0\);_(&quot;$&quot;* &quot;-&quot;_);_(@_)"/>
    <numFmt numFmtId="181" formatCode="d\-mmm\-yyyy"/>
    <numFmt numFmtId="182" formatCode="_(* #,##0.00_);_(* \(#,##0.00\);_(* &quot;-&quot;?_);_(@_)"/>
    <numFmt numFmtId="183" formatCode="_(&quot;Rp&quot;* #,##0_);_(&quot;Rp&quot;* \(#,##0\);_(&quot;Rp&quot;* &quot;-&quot;??_);_(@_)"/>
    <numFmt numFmtId="184" formatCode="_-* #,##0.00_-;\-* #,##0.00_-;_-* &quot;-&quot;??_-;_-@_-"/>
    <numFmt numFmtId="185" formatCode="_(* #,##0.00_);_(* \(#,##0.00\);_(* &quot;-&quot;_);_(@_)"/>
    <numFmt numFmtId="186" formatCode="_(* #,##0.0_);_(* \(#,##0.0\);_(* &quot;-&quot;_);_(@_)"/>
    <numFmt numFmtId="187" formatCode="_(* #,##0.0_);_(* \(#,##0.0\);_(* &quot;-&quot;??_);_(@_)"/>
    <numFmt numFmtId="188" formatCode="[$-409]d\-mmm\-yy;@"/>
    <numFmt numFmtId="189" formatCode="_(&quot;Rp&quot;* #,##0.00_);_(&quot;Rp&quot;* \(#,##0.00\);_(&quot;Rp&quot;* &quot;-&quot;_);_(@_)"/>
    <numFmt numFmtId="44" formatCode="_(&quot;$&quot;* #,##0.00_);_(&quot;$&quot;* \(#,##0.00\);_(&quot;$&quot;* &quot;-&quot;??_);_(@_)"/>
    <numFmt numFmtId="190" formatCode="h:mm;@"/>
    <numFmt numFmtId="191" formatCode="_-* #,##0_-;\-* #,##0_-;_-* &quot;-&quot;_-;_-@_-"/>
    <numFmt numFmtId="192" formatCode="[$-13809]dd\ mmmm\ yyyy;@"/>
    <numFmt numFmtId="193" formatCode="0000"/>
    <numFmt numFmtId="194" formatCode="_(* #,##0_);_(* \(#,##0\);_(* &quot;-&quot;??_);_(@_)"/>
    <numFmt numFmtId="195" formatCode="0.0"/>
    <numFmt numFmtId="43" formatCode="_(* #,##0.00_);_(* \(#,##0.00\);_(* &quot;-&quot;??_);_(@_)"/>
    <numFmt numFmtId="196" formatCode="_([$Rp-421]* #,##0_);_([$Rp-421]* \(#,##0\);_([$Rp-421]* &quot;-&quot;_);_(@_)"/>
    <numFmt numFmtId="197" formatCode="[$-409]dd\-mmm\-yy;@"/>
    <numFmt numFmtId="198" formatCode="_(* #,##0.0_);_(* \(#,##0.0\);_(* &quot;-&quot;?_);_(@_)"/>
    <numFmt numFmtId="41" formatCode="_(* #,##0_);_(* \(#,##0\);_(* &quot;-&quot;_);_(@_)"/>
  </numFmts>
  <fonts count="83"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20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theme="1"/>
      <name val="Tahoma"/>
      <charset val="0"/>
    </font>
    <font>
      <sz val="20"/>
      <color theme="1"/>
      <name val="Tahoma"/>
      <charset val="0"/>
    </font>
    <font>
      <sz val="16"/>
      <color theme="1"/>
      <name val="Tahoma"/>
      <charset val="0"/>
    </font>
    <font>
      <sz val="8"/>
      <color theme="1"/>
      <name val="Tahoma"/>
      <charset val="0"/>
    </font>
    <font>
      <sz val="14"/>
      <color theme="1"/>
      <name val="Tahoma"/>
      <charset val="0"/>
    </font>
    <font>
      <sz val="11"/>
      <color theme="1"/>
      <name val="Tahoma"/>
      <charset val="0"/>
    </font>
    <font>
      <b/>
      <sz val="14"/>
      <color theme="1"/>
      <name val="Arial"/>
      <charset val="0"/>
    </font>
    <font>
      <b/>
      <sz val="28"/>
      <color theme="1"/>
      <name val="Arial"/>
      <charset val="0"/>
    </font>
    <font>
      <b/>
      <sz val="34"/>
      <color theme="1"/>
      <name val="Arial"/>
      <charset val="0"/>
    </font>
    <font>
      <b/>
      <sz val="20"/>
      <color theme="1"/>
      <name val="Arial"/>
      <charset val="0"/>
    </font>
    <font>
      <b/>
      <sz val="22"/>
      <color theme="1"/>
      <name val="Arial"/>
      <charset val="0"/>
    </font>
    <font>
      <sz val="14"/>
      <color theme="1"/>
      <name val="Arial"/>
      <charset val="0"/>
    </font>
    <font>
      <sz val="22"/>
      <color theme="1"/>
      <name val="Arial"/>
      <charset val="0"/>
    </font>
    <font>
      <sz val="18"/>
      <color theme="1"/>
      <name val="Arial"/>
      <charset val="0"/>
    </font>
    <font>
      <sz val="16"/>
      <color theme="1"/>
      <name val="Arial"/>
      <charset val="0"/>
    </font>
    <font>
      <b/>
      <sz val="18"/>
      <color theme="1"/>
      <name val="Arial"/>
      <charset val="0"/>
    </font>
    <font>
      <sz val="18"/>
      <color theme="1"/>
      <name val="Tahoma"/>
      <charset val="0"/>
    </font>
    <font>
      <sz val="14"/>
      <name val="Tahoma"/>
      <charset val="0"/>
    </font>
    <font>
      <b/>
      <sz val="22"/>
      <name val="Arial"/>
      <charset val="0"/>
    </font>
    <font>
      <sz val="14"/>
      <color theme="0"/>
      <name val="Tahoma"/>
      <charset val="0"/>
    </font>
    <font>
      <sz val="10"/>
      <color theme="0"/>
      <name val="Tahoma"/>
      <charset val="0"/>
    </font>
    <font>
      <b/>
      <sz val="10"/>
      <color theme="1"/>
      <name val="Tahoma"/>
      <charset val="0"/>
    </font>
    <font>
      <b/>
      <sz val="26"/>
      <color theme="1"/>
      <name val="Arial"/>
      <charset val="0"/>
    </font>
    <font>
      <b/>
      <sz val="20"/>
      <color theme="1"/>
      <name val="Tahoma"/>
      <charset val="0"/>
    </font>
    <font>
      <b/>
      <sz val="20"/>
      <name val="Tahoma"/>
      <charset val="0"/>
    </font>
    <font>
      <b/>
      <sz val="10"/>
      <name val="Tahoma"/>
      <charset val="0"/>
    </font>
    <font>
      <sz val="22"/>
      <color theme="1"/>
      <name val="Tahoma"/>
      <charset val="0"/>
    </font>
    <font>
      <sz val="9"/>
      <color theme="1"/>
      <name val="Tahoma"/>
      <charset val="0"/>
    </font>
    <font>
      <sz val="2"/>
      <name val="Tahoma"/>
      <charset val="0"/>
    </font>
    <font>
      <sz val="9"/>
      <name val="Tahoma"/>
      <charset val="0"/>
    </font>
    <font>
      <sz val="10"/>
      <name val="Tahoma"/>
      <charset val="0"/>
    </font>
    <font>
      <sz val="20"/>
      <name val="Tahoma"/>
      <charset val="0"/>
    </font>
    <font>
      <b/>
      <sz val="11"/>
      <name val="Tahoma"/>
      <charset val="0"/>
    </font>
    <font>
      <sz val="11"/>
      <name val="Tahoma"/>
      <charset val="0"/>
    </font>
    <font>
      <b/>
      <u/>
      <sz val="11"/>
      <name val="Tahoma"/>
      <charset val="0"/>
    </font>
    <font>
      <sz val="16"/>
      <name val="Tahoma"/>
      <charset val="0"/>
    </font>
    <font>
      <b/>
      <sz val="14"/>
      <name val="Tahoma"/>
      <charset val="0"/>
    </font>
    <font>
      <u/>
      <sz val="14"/>
      <name val="Tahoma"/>
      <charset val="0"/>
    </font>
    <font>
      <sz val="2"/>
      <color theme="1"/>
      <name val="Tahoma"/>
      <charset val="0"/>
    </font>
    <font>
      <sz val="11"/>
      <name val="Calibri"/>
      <charset val="0"/>
      <scheme val="minor"/>
    </font>
    <font>
      <b/>
      <u/>
      <sz val="11"/>
      <name val="Calibri"/>
      <charset val="0"/>
      <scheme val="minor"/>
    </font>
    <font>
      <b/>
      <u/>
      <sz val="11"/>
      <color theme="1"/>
      <name val="Tahoma"/>
      <charset val="0"/>
    </font>
    <font>
      <b/>
      <sz val="11"/>
      <color theme="1"/>
      <name val="Tahoma"/>
      <charset val="0"/>
    </font>
    <font>
      <b/>
      <sz val="16"/>
      <name val="Tahoma"/>
      <charset val="0"/>
    </font>
    <font>
      <u/>
      <sz val="11"/>
      <color theme="10"/>
      <name val="Calibri"/>
      <charset val="0"/>
      <scheme val="minor"/>
    </font>
    <font>
      <u/>
      <sz val="11"/>
      <color theme="10"/>
      <name val="Tahoma"/>
      <charset val="0"/>
    </font>
    <font>
      <b/>
      <sz val="16"/>
      <color theme="1"/>
      <name val="Tahoma"/>
      <charset val="0"/>
    </font>
    <font>
      <b/>
      <sz val="16"/>
      <color theme="1"/>
      <name val="Calibri"/>
      <charset val="0"/>
      <scheme val="minor"/>
    </font>
    <font>
      <b/>
      <sz val="8"/>
      <name val="Tahoma"/>
      <charset val="0"/>
    </font>
    <font>
      <sz val="8"/>
      <name val="Tahoma"/>
      <charset val="0"/>
    </font>
    <font>
      <b/>
      <sz val="8"/>
      <color theme="1"/>
      <name val="Tahoma"/>
      <charset val="0"/>
    </font>
    <font>
      <sz val="10"/>
      <color theme="1"/>
      <name val="Arial"/>
      <charset val="0"/>
    </font>
    <font>
      <sz val="9"/>
      <color theme="1"/>
      <name val="Arial"/>
      <charset val="0"/>
    </font>
    <font>
      <b/>
      <sz val="16"/>
      <color theme="1"/>
      <name val="Arial"/>
      <charset val="0"/>
    </font>
    <font>
      <b/>
      <sz val="12"/>
      <color theme="1"/>
      <name val="Arial"/>
      <charset val="0"/>
    </font>
    <font>
      <b/>
      <sz val="10"/>
      <color theme="1"/>
      <name val="Arial"/>
      <charset val="0"/>
    </font>
    <font>
      <b/>
      <sz val="9"/>
      <color theme="1"/>
      <name val="Arial"/>
      <charset val="0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0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8"/>
      <name val="Calibri"/>
      <charset val="0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name val="Arial"/>
      <charset val="0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i/>
      <sz val="11"/>
      <color theme="1"/>
      <name val="Calibri"/>
      <charset val="0"/>
      <scheme val="minor"/>
    </font>
    <font>
      <i/>
      <sz val="11"/>
      <color theme="1"/>
      <name val="Calibri"/>
      <charset val="0"/>
      <scheme val="minor"/>
    </font>
    <font>
      <b/>
      <sz val="9"/>
      <name val="Tahoma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">
    <xf numFmtId="0" fontId="0" fillId="0" borderId="0"/>
    <xf numFmtId="0" fontId="0" fillId="0" borderId="0"/>
    <xf numFmtId="0" fontId="0" fillId="0" borderId="0"/>
    <xf numFmtId="0" fontId="0" fillId="0" borderId="0"/>
    <xf numFmtId="0" fontId="75" fillId="0" borderId="0"/>
    <xf numFmtId="0" fontId="72" fillId="0" borderId="0"/>
    <xf numFmtId="0" fontId="72" fillId="0" borderId="0"/>
    <xf numFmtId="0" fontId="72" fillId="0" borderId="0"/>
    <xf numFmtId="0" fontId="75" fillId="0" borderId="0"/>
    <xf numFmtId="0" fontId="75" fillId="0" borderId="0"/>
    <xf numFmtId="0" fontId="70" fillId="0" borderId="0"/>
    <xf numFmtId="43" fontId="0" fillId="0" borderId="0" applyFont="0" applyFill="0" applyBorder="0" applyAlignment="0" applyProtection="0"/>
    <xf numFmtId="43" fontId="75" fillId="0" borderId="0" applyFont="0" applyFill="0" applyBorder="0" applyAlignment="0" applyProtection="0"/>
    <xf numFmtId="191" fontId="70" fillId="0" borderId="0" applyFont="0" applyFill="0" applyBorder="0" applyAlignment="0" applyProtection="0"/>
    <xf numFmtId="0" fontId="1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/>
    <xf numFmtId="0" fontId="0" fillId="2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" fillId="3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192" fontId="72" fillId="0" borderId="0"/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184" fontId="70" fillId="0" borderId="0" applyFont="0" applyFill="0" applyBorder="0" applyAlignment="0" applyProtection="0"/>
    <xf numFmtId="0" fontId="1" fillId="34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20" applyNumberFormat="0" applyFill="0" applyAlignment="0" applyProtection="0">
      <alignment vertical="center"/>
    </xf>
    <xf numFmtId="0" fontId="76" fillId="11" borderId="24" applyNumberFormat="0" applyAlignment="0" applyProtection="0">
      <alignment vertical="center"/>
    </xf>
    <xf numFmtId="44" fontId="62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2" fillId="18" borderId="21" applyNumberFormat="0" applyFont="0" applyAlignment="0" applyProtection="0">
      <alignment vertical="center"/>
    </xf>
    <xf numFmtId="0" fontId="69" fillId="12" borderId="1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6" fillId="11" borderId="19" applyNumberFormat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42" fontId="62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61" fillId="9" borderId="1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/>
  </cellStyleXfs>
  <cellXfs count="296">
    <xf numFmtId="0" fontId="0" fillId="0" borderId="0" xfId="0"/>
    <xf numFmtId="58" fontId="1" fillId="0" borderId="0" xfId="0" applyNumberFormat="1" applyFont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9" fillId="0" borderId="0" xfId="0" applyFont="1" applyFill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88" fontId="10" fillId="0" borderId="0" xfId="0" applyNumberFormat="1" applyFont="1" applyFill="1" applyBorder="1" applyAlignment="1">
      <alignment horizontal="left" vertical="center"/>
    </xf>
    <xf numFmtId="188" fontId="14" fillId="0" borderId="0" xfId="0" applyNumberFormat="1" applyFont="1" applyFill="1" applyBorder="1" applyAlignment="1">
      <alignment horizontal="left" vertical="center"/>
    </xf>
    <xf numFmtId="188" fontId="14" fillId="0" borderId="0" xfId="0" applyNumberFormat="1" applyFont="1" applyFill="1" applyBorder="1" applyAlignment="1">
      <alignment vertical="center"/>
    </xf>
    <xf numFmtId="188" fontId="15" fillId="0" borderId="0" xfId="0" applyNumberFormat="1" applyFont="1" applyFill="1" applyBorder="1" applyAlignment="1">
      <alignment horizontal="left" vertical="center"/>
    </xf>
    <xf numFmtId="188" fontId="16" fillId="0" borderId="0" xfId="0" applyNumberFormat="1" applyFont="1" applyFill="1" applyBorder="1" applyAlignment="1">
      <alignment horizontal="left" vertical="center"/>
    </xf>
    <xf numFmtId="188" fontId="17" fillId="0" borderId="0" xfId="0" applyNumberFormat="1" applyFont="1" applyFill="1" applyBorder="1" applyAlignment="1">
      <alignment horizontal="left" vertical="center"/>
    </xf>
    <xf numFmtId="188" fontId="18" fillId="0" borderId="0" xfId="0" applyNumberFormat="1" applyFont="1" applyFill="1" applyBorder="1" applyAlignment="1">
      <alignment horizontal="left" vertical="center"/>
    </xf>
    <xf numFmtId="188" fontId="19" fillId="0" borderId="0" xfId="0" applyNumberFormat="1" applyFont="1" applyFill="1" applyBorder="1" applyAlignment="1">
      <alignment horizontal="left" vertical="center"/>
    </xf>
    <xf numFmtId="188" fontId="20" fillId="0" borderId="0" xfId="0" applyNumberFormat="1" applyFont="1" applyFill="1" applyBorder="1" applyAlignment="1">
      <alignment horizontal="left" vertical="center"/>
    </xf>
    <xf numFmtId="188" fontId="8" fillId="0" borderId="0" xfId="0" applyNumberFormat="1" applyFont="1" applyFill="1" applyBorder="1" applyAlignment="1">
      <alignment horizontal="left" vertical="center"/>
    </xf>
    <xf numFmtId="0" fontId="15" fillId="0" borderId="0" xfId="0" applyFont="1" applyBorder="1" applyAlignment="1"/>
    <xf numFmtId="0" fontId="15" fillId="0" borderId="0" xfId="0" applyFont="1" applyFill="1" applyBorder="1" applyAlignment="1"/>
    <xf numFmtId="188" fontId="8" fillId="0" borderId="0" xfId="0" applyNumberFormat="1" applyFont="1" applyFill="1" applyBorder="1" applyAlignment="1">
      <alignment horizontal="left" vertical="center" wrapText="1"/>
    </xf>
    <xf numFmtId="188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188" fontId="21" fillId="0" borderId="0" xfId="0" applyNumberFormat="1" applyFont="1" applyFill="1" applyBorder="1" applyAlignment="1">
      <alignment horizontal="left" vertical="center" wrapText="1"/>
    </xf>
    <xf numFmtId="181" fontId="21" fillId="0" borderId="0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left" vertical="center" wrapText="1"/>
    </xf>
    <xf numFmtId="188" fontId="21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2" fillId="0" borderId="0" xfId="19" applyFont="1" applyFill="1" applyBorder="1" applyAlignment="1">
      <alignment vertical="center"/>
    </xf>
    <xf numFmtId="190" fontId="14" fillId="0" borderId="0" xfId="0" applyNumberFormat="1" applyFont="1" applyFill="1" applyBorder="1" applyAlignment="1">
      <alignment vertical="center"/>
    </xf>
    <xf numFmtId="186" fontId="14" fillId="0" borderId="0" xfId="54" applyNumberFormat="1" applyFont="1" applyFill="1" applyBorder="1" applyAlignment="1"/>
    <xf numFmtId="190" fontId="16" fillId="0" borderId="0" xfId="0" applyNumberFormat="1" applyFont="1" applyFill="1" applyBorder="1" applyAlignment="1">
      <alignment horizontal="left" vertical="center"/>
    </xf>
    <xf numFmtId="186" fontId="16" fillId="0" borderId="0" xfId="54" applyNumberFormat="1" applyFont="1" applyFill="1" applyBorder="1" applyAlignment="1">
      <alignment horizontal="left"/>
    </xf>
    <xf numFmtId="190" fontId="16" fillId="0" borderId="0" xfId="0" applyNumberFormat="1" applyFont="1" applyFill="1" applyBorder="1" applyAlignment="1">
      <alignment horizontal="center" vertical="center"/>
    </xf>
    <xf numFmtId="186" fontId="14" fillId="0" borderId="0" xfId="54" applyNumberFormat="1" applyFont="1" applyFill="1" applyBorder="1" applyAlignment="1">
      <alignment horizontal="left"/>
    </xf>
    <xf numFmtId="190" fontId="17" fillId="0" borderId="0" xfId="0" applyNumberFormat="1" applyFont="1" applyFill="1" applyBorder="1" applyAlignment="1">
      <alignment horizontal="left" vertical="center"/>
    </xf>
    <xf numFmtId="186" fontId="17" fillId="0" borderId="0" xfId="54" applyNumberFormat="1" applyFont="1" applyFill="1" applyBorder="1" applyAlignment="1">
      <alignment horizontal="left"/>
    </xf>
    <xf numFmtId="190" fontId="20" fillId="0" borderId="0" xfId="0" applyNumberFormat="1" applyFont="1" applyFill="1" applyBorder="1" applyAlignment="1">
      <alignment horizontal="left" vertical="center"/>
    </xf>
    <xf numFmtId="186" fontId="20" fillId="0" borderId="0" xfId="54" applyNumberFormat="1" applyFont="1" applyFill="1" applyBorder="1" applyAlignment="1">
      <alignment horizontal="left"/>
    </xf>
    <xf numFmtId="190" fontId="8" fillId="0" borderId="0" xfId="0" applyNumberFormat="1" applyFont="1" applyFill="1" applyBorder="1" applyAlignment="1">
      <alignment horizontal="left" vertical="center"/>
    </xf>
    <xf numFmtId="186" fontId="8" fillId="0" borderId="0" xfId="54" applyNumberFormat="1" applyFont="1" applyFill="1" applyBorder="1" applyAlignment="1">
      <alignment horizontal="left"/>
    </xf>
    <xf numFmtId="190" fontId="21" fillId="0" borderId="0" xfId="0" applyNumberFormat="1" applyFont="1" applyFill="1" applyBorder="1" applyAlignment="1">
      <alignment horizontal="left" vertical="center"/>
    </xf>
    <xf numFmtId="195" fontId="21" fillId="0" borderId="0" xfId="0" applyNumberFormat="1" applyFont="1" applyFill="1" applyBorder="1" applyAlignment="1">
      <alignment horizontal="left" vertical="center" wrapText="1"/>
    </xf>
    <xf numFmtId="194" fontId="21" fillId="0" borderId="0" xfId="61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190" fontId="14" fillId="0" borderId="0" xfId="0" applyNumberFormat="1" applyFont="1" applyFill="1" applyBorder="1" applyAlignment="1">
      <alignment horizontal="left" vertical="center"/>
    </xf>
    <xf numFmtId="43" fontId="16" fillId="0" borderId="0" xfId="61" applyFont="1" applyFill="1" applyBorder="1" applyAlignment="1">
      <alignment horizontal="left" vertical="center"/>
    </xf>
    <xf numFmtId="186" fontId="14" fillId="0" borderId="0" xfId="54" applyNumberFormat="1" applyFont="1" applyFill="1" applyBorder="1" applyAlignment="1">
      <alignment horizontal="right"/>
    </xf>
    <xf numFmtId="186" fontId="14" fillId="0" borderId="0" xfId="54" applyNumberFormat="1" applyFont="1" applyFill="1" applyBorder="1" applyAlignment="1">
      <alignment horizontal="right" vertical="center"/>
    </xf>
    <xf numFmtId="43" fontId="18" fillId="0" borderId="0" xfId="61" applyFont="1" applyFill="1" applyBorder="1" applyAlignment="1">
      <alignment horizontal="left" vertical="center"/>
    </xf>
    <xf numFmtId="0" fontId="10" fillId="0" borderId="0" xfId="61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187" fontId="28" fillId="0" borderId="0" xfId="11" applyNumberFormat="1" applyFont="1" applyFill="1" applyBorder="1" applyAlignment="1">
      <alignment horizontal="left" vertical="center"/>
    </xf>
    <xf numFmtId="0" fontId="29" fillId="0" borderId="0" xfId="19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190" fontId="25" fillId="0" borderId="0" xfId="0" applyNumberFormat="1" applyFont="1" applyFill="1" applyBorder="1" applyAlignment="1">
      <alignment horizontal="left" vertical="center"/>
    </xf>
    <xf numFmtId="186" fontId="30" fillId="0" borderId="0" xfId="54" applyNumberFormat="1" applyFont="1" applyFill="1" applyBorder="1" applyAlignment="1">
      <alignment horizontal="left" vertical="top"/>
    </xf>
    <xf numFmtId="190" fontId="4" fillId="0" borderId="0" xfId="0" applyNumberFormat="1" applyFont="1" applyFill="1" applyBorder="1" applyAlignment="1">
      <alignment horizontal="left" vertical="center"/>
    </xf>
    <xf numFmtId="186" fontId="14" fillId="0" borderId="0" xfId="54" applyNumberFormat="1" applyFont="1" applyFill="1" applyBorder="1" applyAlignment="1">
      <alignment horizontal="left" vertical="top"/>
    </xf>
    <xf numFmtId="186" fontId="16" fillId="0" borderId="0" xfId="54" applyNumberFormat="1" applyFont="1" applyFill="1" applyBorder="1" applyAlignment="1">
      <alignment horizontal="left" vertical="top"/>
    </xf>
    <xf numFmtId="43" fontId="14" fillId="0" borderId="0" xfId="61" applyFont="1" applyFill="1" applyBorder="1" applyAlignment="1">
      <alignment horizontal="left" vertical="center"/>
    </xf>
    <xf numFmtId="190" fontId="6" fillId="0" borderId="0" xfId="0" applyNumberFormat="1" applyFont="1" applyFill="1" applyBorder="1" applyAlignment="1">
      <alignment horizontal="left" vertical="center"/>
    </xf>
    <xf numFmtId="185" fontId="14" fillId="0" borderId="0" xfId="54" applyNumberFormat="1" applyFont="1" applyFill="1" applyBorder="1" applyAlignment="1">
      <alignment horizontal="left" vertical="top"/>
    </xf>
    <xf numFmtId="190" fontId="20" fillId="0" borderId="0" xfId="0" applyNumberFormat="1" applyFont="1" applyFill="1" applyBorder="1" applyAlignment="1">
      <alignment horizontal="left" vertical="center" wrapText="1"/>
    </xf>
    <xf numFmtId="186" fontId="14" fillId="0" borderId="0" xfId="54" applyNumberFormat="1" applyFont="1" applyFill="1" applyBorder="1" applyAlignment="1">
      <alignment horizontal="left" vertical="center"/>
    </xf>
    <xf numFmtId="185" fontId="14" fillId="0" borderId="0" xfId="54" applyNumberFormat="1" applyFont="1" applyFill="1" applyBorder="1" applyAlignment="1">
      <alignment horizontal="left" vertical="center"/>
    </xf>
    <xf numFmtId="186" fontId="17" fillId="0" borderId="0" xfId="54" applyNumberFormat="1" applyFont="1" applyFill="1" applyBorder="1" applyAlignment="1">
      <alignment horizontal="left" vertical="top"/>
    </xf>
    <xf numFmtId="186" fontId="20" fillId="0" borderId="0" xfId="54" applyNumberFormat="1" applyFont="1" applyFill="1" applyBorder="1" applyAlignment="1">
      <alignment horizontal="left" vertical="top"/>
    </xf>
    <xf numFmtId="190" fontId="8" fillId="0" borderId="0" xfId="0" applyNumberFormat="1" applyFont="1" applyFill="1" applyBorder="1" applyAlignment="1">
      <alignment horizontal="left" vertical="center" wrapText="1"/>
    </xf>
    <xf numFmtId="186" fontId="8" fillId="0" borderId="0" xfId="54" applyNumberFormat="1" applyFont="1" applyFill="1" applyBorder="1" applyAlignment="1">
      <alignment horizontal="left" vertical="top"/>
    </xf>
    <xf numFmtId="190" fontId="31" fillId="0" borderId="0" xfId="0" applyNumberFormat="1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/>
    </xf>
    <xf numFmtId="188" fontId="32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20" fontId="33" fillId="0" borderId="0" xfId="0" applyNumberFormat="1" applyFont="1" applyFill="1" applyBorder="1" applyAlignment="1" applyProtection="1">
      <alignment horizontal="left" vertical="center" wrapText="1"/>
      <protection locked="0"/>
    </xf>
    <xf numFmtId="188" fontId="34" fillId="0" borderId="0" xfId="0" applyNumberFormat="1" applyFont="1" applyFill="1" applyBorder="1" applyAlignment="1">
      <alignment horizontal="left" vertical="center" wrapText="1"/>
    </xf>
    <xf numFmtId="0" fontId="32" fillId="0" borderId="0" xfId="0" applyNumberFormat="1" applyFont="1" applyFill="1" applyBorder="1" applyAlignment="1" applyProtection="1">
      <alignment horizontal="left" vertical="center" wrapText="1"/>
      <protection locked="0"/>
    </xf>
    <xf numFmtId="186" fontId="21" fillId="0" borderId="0" xfId="54" applyNumberFormat="1" applyFont="1" applyFill="1" applyBorder="1" applyAlignment="1">
      <alignment horizontal="left" vertical="center" wrapText="1"/>
    </xf>
    <xf numFmtId="186" fontId="34" fillId="0" borderId="0" xfId="54" applyNumberFormat="1" applyFont="1" applyFill="1" applyBorder="1" applyAlignment="1">
      <alignment horizontal="left" vertical="center" wrapText="1"/>
    </xf>
    <xf numFmtId="0" fontId="33" fillId="0" borderId="0" xfId="0" applyNumberFormat="1" applyFont="1" applyFill="1" applyBorder="1" applyAlignment="1">
      <alignment horizontal="left" vertical="center"/>
    </xf>
    <xf numFmtId="0" fontId="21" fillId="0" borderId="0" xfId="61" applyNumberFormat="1" applyFont="1" applyFill="1" applyBorder="1" applyAlignment="1">
      <alignment horizontal="left" vertical="center" wrapText="1"/>
    </xf>
    <xf numFmtId="0" fontId="34" fillId="0" borderId="0" xfId="61" applyNumberFormat="1" applyFont="1" applyFill="1" applyBorder="1" applyAlignment="1">
      <alignment horizontal="left" vertical="center" wrapText="1"/>
    </xf>
    <xf numFmtId="0" fontId="33" fillId="0" borderId="0" xfId="8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5" fillId="0" borderId="0" xfId="19" applyNumberFormat="1" applyFont="1" applyFill="1" applyBorder="1" applyAlignment="1">
      <alignment horizontal="left" vertical="center"/>
    </xf>
    <xf numFmtId="0" fontId="28" fillId="0" borderId="0" xfId="19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190" fontId="4" fillId="0" borderId="0" xfId="0" applyNumberFormat="1" applyFont="1" applyFill="1" applyBorder="1" applyAlignment="1">
      <alignment horizontal="left" vertical="center" wrapText="1"/>
    </xf>
    <xf numFmtId="195" fontId="8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horizontal="left" wrapText="1"/>
    </xf>
    <xf numFmtId="195" fontId="34" fillId="0" borderId="0" xfId="0" applyNumberFormat="1" applyFont="1" applyFill="1" applyBorder="1" applyAlignment="1">
      <alignment horizontal="left" vertical="center" wrapText="1"/>
    </xf>
    <xf numFmtId="188" fontId="34" fillId="0" borderId="0" xfId="0" applyNumberFormat="1" applyFont="1" applyFill="1" applyBorder="1" applyAlignment="1" applyProtection="1">
      <alignment horizontal="left" vertical="center" wrapText="1"/>
      <protection locked="0"/>
    </xf>
    <xf numFmtId="194" fontId="34" fillId="0" borderId="0" xfId="61" applyNumberFormat="1" applyFont="1" applyFill="1" applyBorder="1" applyAlignment="1" applyProtection="1">
      <alignment horizontal="left" vertical="center" wrapText="1"/>
      <protection locked="0"/>
    </xf>
    <xf numFmtId="0" fontId="36" fillId="0" borderId="4" xfId="8" applyFont="1" applyFill="1" applyBorder="1" applyAlignment="1">
      <alignment horizontal="center" vertical="center"/>
    </xf>
    <xf numFmtId="0" fontId="36" fillId="0" borderId="5" xfId="8" applyFont="1" applyFill="1" applyBorder="1" applyAlignment="1">
      <alignment horizontal="center" vertical="center"/>
    </xf>
    <xf numFmtId="181" fontId="36" fillId="0" borderId="6" xfId="8" applyNumberFormat="1" applyFont="1" applyFill="1" applyBorder="1" applyAlignment="1">
      <alignment horizontal="center" vertical="center"/>
    </xf>
    <xf numFmtId="181" fontId="36" fillId="0" borderId="0" xfId="8" applyNumberFormat="1" applyFont="1" applyFill="1" applyBorder="1" applyAlignment="1">
      <alignment horizontal="center" vertical="center"/>
    </xf>
    <xf numFmtId="0" fontId="37" fillId="0" borderId="7" xfId="8" applyFont="1" applyFill="1" applyBorder="1" applyAlignment="1">
      <alignment horizontal="left" vertical="center"/>
    </xf>
    <xf numFmtId="0" fontId="37" fillId="0" borderId="8" xfId="8" applyFont="1" applyFill="1" applyBorder="1" applyAlignment="1">
      <alignment horizontal="center" vertical="center"/>
    </xf>
    <xf numFmtId="0" fontId="37" fillId="0" borderId="0" xfId="8" applyFont="1" applyFill="1" applyBorder="1" applyAlignment="1">
      <alignment horizontal="left" vertical="center"/>
    </xf>
    <xf numFmtId="0" fontId="37" fillId="0" borderId="0" xfId="8" applyFont="1" applyFill="1" applyBorder="1" applyAlignment="1">
      <alignment horizontal="center" vertical="center"/>
    </xf>
    <xf numFmtId="0" fontId="38" fillId="0" borderId="0" xfId="8" applyFont="1" applyFill="1" applyBorder="1" applyAlignment="1">
      <alignment horizontal="left" vertical="center"/>
    </xf>
    <xf numFmtId="0" fontId="39" fillId="0" borderId="0" xfId="8" applyFont="1" applyFill="1" applyBorder="1" applyAlignment="1">
      <alignment horizontal="left" vertical="center"/>
    </xf>
    <xf numFmtId="0" fontId="39" fillId="0" borderId="0" xfId="8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98" fontId="39" fillId="0" borderId="0" xfId="54" applyNumberFormat="1" applyFont="1" applyFill="1" applyBorder="1" applyAlignment="1">
      <alignment horizontal="right" vertical="center"/>
    </xf>
    <xf numFmtId="0" fontId="21" fillId="0" borderId="0" xfId="8" applyFont="1" applyFill="1" applyBorder="1" applyAlignment="1">
      <alignment horizontal="left" vertical="center"/>
    </xf>
    <xf numFmtId="0" fontId="21" fillId="0" borderId="0" xfId="8" applyFont="1" applyFill="1" applyBorder="1" applyAlignment="1">
      <alignment horizontal="center" vertical="center"/>
    </xf>
    <xf numFmtId="0" fontId="40" fillId="0" borderId="0" xfId="8" applyFont="1" applyFill="1" applyBorder="1" applyAlignment="1">
      <alignment horizontal="center" vertical="center"/>
    </xf>
    <xf numFmtId="0" fontId="41" fillId="0" borderId="0" xfId="8" applyFont="1" applyFill="1" applyBorder="1" applyAlignment="1">
      <alignment horizontal="left" vertical="center"/>
    </xf>
    <xf numFmtId="0" fontId="31" fillId="0" borderId="0" xfId="0" applyNumberFormat="1" applyFont="1" applyFill="1" applyBorder="1" applyAlignment="1">
      <alignment horizontal="left" vertical="center" wrapText="1"/>
    </xf>
    <xf numFmtId="0" fontId="36" fillId="0" borderId="0" xfId="8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/>
    </xf>
    <xf numFmtId="0" fontId="37" fillId="0" borderId="0" xfId="8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43" fillId="0" borderId="0" xfId="8" applyFont="1" applyFill="1" applyBorder="1" applyAlignment="1">
      <alignment horizontal="left" vertical="center"/>
    </xf>
    <xf numFmtId="0" fontId="44" fillId="0" borderId="0" xfId="8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center"/>
    </xf>
    <xf numFmtId="0" fontId="37" fillId="0" borderId="8" xfId="8" applyFont="1" applyFill="1" applyBorder="1" applyAlignment="1">
      <alignment horizontal="left" vertical="center"/>
    </xf>
    <xf numFmtId="0" fontId="37" fillId="0" borderId="0" xfId="8" applyFont="1" applyFill="1" applyBorder="1" applyAlignment="1">
      <alignment vertical="center"/>
    </xf>
    <xf numFmtId="197" fontId="37" fillId="0" borderId="0" xfId="8" applyNumberFormat="1" applyFont="1" applyFill="1" applyBorder="1" applyAlignment="1">
      <alignment horizontal="left" vertical="center"/>
    </xf>
    <xf numFmtId="197" fontId="37" fillId="0" borderId="0" xfId="8" applyNumberFormat="1" applyFont="1" applyFill="1" applyBorder="1" applyAlignment="1">
      <alignment horizontal="left" vertical="center" wrapText="1"/>
    </xf>
    <xf numFmtId="180" fontId="37" fillId="0" borderId="0" xfId="8" applyNumberFormat="1" applyFont="1" applyFill="1" applyBorder="1" applyAlignment="1">
      <alignment horizontal="left" vertical="center"/>
    </xf>
    <xf numFmtId="0" fontId="37" fillId="0" borderId="0" xfId="8" applyNumberFormat="1" applyFont="1" applyFill="1" applyBorder="1" applyAlignment="1">
      <alignment horizontal="left" vertical="center" wrapText="1"/>
    </xf>
    <xf numFmtId="183" fontId="37" fillId="0" borderId="0" xfId="54" applyNumberFormat="1" applyFont="1" applyFill="1" applyBorder="1" applyAlignment="1">
      <alignment horizontal="left" vertical="center"/>
    </xf>
    <xf numFmtId="179" fontId="37" fillId="0" borderId="0" xfId="8" applyNumberFormat="1" applyFont="1" applyFill="1" applyBorder="1" applyAlignment="1">
      <alignment horizontal="left" vertical="center"/>
    </xf>
    <xf numFmtId="194" fontId="37" fillId="0" borderId="0" xfId="61" applyNumberFormat="1" applyFont="1" applyFill="1" applyBorder="1" applyAlignment="1">
      <alignment horizontal="left" vertical="center"/>
    </xf>
    <xf numFmtId="41" fontId="37" fillId="0" borderId="0" xfId="54" applyFont="1" applyFill="1" applyBorder="1" applyAlignment="1">
      <alignment horizontal="left" vertical="center"/>
    </xf>
    <xf numFmtId="41" fontId="37" fillId="0" borderId="0" xfId="12" applyNumberFormat="1" applyFont="1" applyFill="1" applyBorder="1" applyAlignment="1">
      <alignment horizontal="left" vertical="center"/>
    </xf>
    <xf numFmtId="41" fontId="37" fillId="0" borderId="0" xfId="54" applyFont="1" applyFill="1" applyBorder="1" applyAlignment="1">
      <alignment horizontal="right" vertical="center"/>
    </xf>
    <xf numFmtId="58" fontId="37" fillId="0" borderId="0" xfId="8" applyNumberFormat="1" applyFont="1" applyFill="1" applyBorder="1" applyAlignment="1">
      <alignment horizontal="center" vertical="center"/>
    </xf>
    <xf numFmtId="187" fontId="37" fillId="0" borderId="0" xfId="61" applyNumberFormat="1" applyFont="1" applyFill="1" applyBorder="1" applyAlignment="1">
      <alignment horizontal="right" vertical="center"/>
    </xf>
    <xf numFmtId="41" fontId="39" fillId="0" borderId="0" xfId="54" applyFont="1" applyFill="1" applyBorder="1" applyAlignment="1">
      <alignment horizontal="right" vertical="center"/>
    </xf>
    <xf numFmtId="179" fontId="39" fillId="0" borderId="0" xfId="8" applyNumberFormat="1" applyFont="1" applyFill="1" applyBorder="1" applyAlignment="1">
      <alignment horizontal="center" vertical="center"/>
    </xf>
    <xf numFmtId="187" fontId="39" fillId="0" borderId="0" xfId="61" applyNumberFormat="1" applyFont="1" applyFill="1" applyBorder="1" applyAlignment="1">
      <alignment horizontal="right" vertical="center"/>
    </xf>
    <xf numFmtId="41" fontId="39" fillId="0" borderId="0" xfId="12" applyNumberFormat="1" applyFont="1" applyFill="1" applyBorder="1" applyAlignment="1">
      <alignment horizontal="left" vertical="center"/>
    </xf>
    <xf numFmtId="179" fontId="37" fillId="0" borderId="0" xfId="8" applyNumberFormat="1" applyFont="1" applyFill="1" applyBorder="1" applyAlignment="1">
      <alignment horizontal="center" vertical="center"/>
    </xf>
    <xf numFmtId="182" fontId="37" fillId="0" borderId="0" xfId="54" applyNumberFormat="1" applyFont="1" applyFill="1" applyBorder="1" applyAlignment="1">
      <alignment horizontal="right" vertical="center"/>
    </xf>
    <xf numFmtId="182" fontId="39" fillId="0" borderId="0" xfId="54" applyNumberFormat="1" applyFont="1" applyFill="1" applyBorder="1" applyAlignment="1">
      <alignment horizontal="right" vertical="center"/>
    </xf>
    <xf numFmtId="41" fontId="6" fillId="0" borderId="0" xfId="54" applyNumberFormat="1" applyFont="1" applyFill="1" applyBorder="1" applyAlignment="1" applyProtection="1">
      <alignment horizontal="right" vertical="center"/>
      <protection locked="0"/>
    </xf>
    <xf numFmtId="41" fontId="39" fillId="0" borderId="0" xfId="54" applyFont="1" applyFill="1" applyBorder="1" applyAlignment="1">
      <alignment horizontal="left" vertical="center"/>
    </xf>
    <xf numFmtId="179" fontId="39" fillId="0" borderId="0" xfId="8" applyNumberFormat="1" applyFont="1" applyFill="1" applyBorder="1" applyAlignment="1">
      <alignment horizontal="left" vertical="center"/>
    </xf>
    <xf numFmtId="189" fontId="37" fillId="0" borderId="0" xfId="8" applyNumberFormat="1" applyFont="1" applyFill="1" applyBorder="1" applyAlignment="1">
      <alignment horizontal="left" vertical="center"/>
    </xf>
    <xf numFmtId="41" fontId="37" fillId="0" borderId="0" xfId="8" applyNumberFormat="1" applyFont="1" applyFill="1" applyBorder="1" applyAlignment="1">
      <alignment horizontal="left" vertical="center"/>
    </xf>
    <xf numFmtId="194" fontId="37" fillId="0" borderId="0" xfId="8" applyNumberFormat="1" applyFont="1" applyFill="1" applyBorder="1" applyAlignment="1">
      <alignment horizontal="left" vertical="center"/>
    </xf>
    <xf numFmtId="194" fontId="37" fillId="0" borderId="0" xfId="12" applyNumberFormat="1" applyFont="1" applyFill="1" applyBorder="1" applyAlignment="1">
      <alignment horizontal="left" vertical="center"/>
    </xf>
    <xf numFmtId="186" fontId="37" fillId="0" borderId="0" xfId="8" applyNumberFormat="1" applyFont="1" applyFill="1" applyBorder="1" applyAlignment="1">
      <alignment horizontal="left" vertical="center"/>
    </xf>
    <xf numFmtId="179" fontId="21" fillId="0" borderId="0" xfId="8" applyNumberFormat="1" applyFont="1" applyFill="1" applyBorder="1" applyAlignment="1">
      <alignment horizontal="left" vertical="center"/>
    </xf>
    <xf numFmtId="41" fontId="21" fillId="0" borderId="0" xfId="8" applyNumberFormat="1" applyFont="1" applyFill="1" applyBorder="1" applyAlignment="1">
      <alignment horizontal="left" vertical="center"/>
    </xf>
    <xf numFmtId="178" fontId="37" fillId="0" borderId="0" xfId="8" applyNumberFormat="1" applyFont="1" applyFill="1" applyBorder="1" applyAlignment="1">
      <alignment horizontal="left" vertical="center"/>
    </xf>
    <xf numFmtId="177" fontId="37" fillId="0" borderId="0" xfId="8" applyNumberFormat="1" applyFont="1" applyFill="1" applyBorder="1" applyAlignment="1">
      <alignment horizontal="left" vertical="center"/>
    </xf>
    <xf numFmtId="1" fontId="37" fillId="0" borderId="0" xfId="8" applyNumberFormat="1" applyFont="1" applyFill="1" applyBorder="1" applyAlignment="1">
      <alignment horizontal="left" vertical="center"/>
    </xf>
    <xf numFmtId="176" fontId="37" fillId="0" borderId="0" xfId="54" applyNumberFormat="1" applyFont="1" applyFill="1" applyBorder="1" applyAlignment="1">
      <alignment horizontal="left" vertical="center"/>
    </xf>
    <xf numFmtId="41" fontId="37" fillId="0" borderId="0" xfId="54" applyFont="1" applyFill="1" applyBorder="1" applyAlignment="1">
      <alignment vertical="center"/>
    </xf>
    <xf numFmtId="1" fontId="37" fillId="0" borderId="0" xfId="61" applyNumberFormat="1" applyFont="1" applyFill="1" applyBorder="1" applyAlignment="1">
      <alignment horizontal="left" vertical="center"/>
    </xf>
    <xf numFmtId="0" fontId="46" fillId="0" borderId="0" xfId="0" applyFont="1" applyFill="1" applyBorder="1" applyAlignment="1">
      <alignment vertical="center"/>
    </xf>
    <xf numFmtId="0" fontId="36" fillId="0" borderId="9" xfId="8" applyFont="1" applyFill="1" applyBorder="1" applyAlignment="1">
      <alignment horizontal="center" vertical="center"/>
    </xf>
    <xf numFmtId="181" fontId="36" fillId="0" borderId="10" xfId="8" applyNumberFormat="1" applyFont="1" applyFill="1" applyBorder="1" applyAlignment="1">
      <alignment horizontal="center" vertical="center"/>
    </xf>
    <xf numFmtId="197" fontId="37" fillId="0" borderId="11" xfId="8" applyNumberFormat="1" applyFont="1" applyFill="1" applyBorder="1" applyAlignment="1">
      <alignment vertical="center"/>
    </xf>
    <xf numFmtId="178" fontId="9" fillId="0" borderId="0" xfId="0" applyNumberFormat="1" applyFont="1" applyFill="1"/>
    <xf numFmtId="197" fontId="37" fillId="0" borderId="0" xfId="8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1" fontId="37" fillId="0" borderId="0" xfId="8" applyNumberFormat="1" applyFont="1" applyFill="1" applyBorder="1" applyAlignment="1">
      <alignment horizontal="left" vertical="center" wrapText="1"/>
    </xf>
    <xf numFmtId="194" fontId="39" fillId="0" borderId="0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41" fontId="39" fillId="0" borderId="0" xfId="12" applyNumberFormat="1" applyFont="1" applyFill="1" applyBorder="1" applyAlignment="1">
      <alignment vertical="center"/>
    </xf>
    <xf numFmtId="194" fontId="37" fillId="0" borderId="0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41" fontId="37" fillId="0" borderId="0" xfId="12" applyNumberFormat="1" applyFont="1" applyFill="1" applyBorder="1" applyAlignment="1">
      <alignment vertical="center"/>
    </xf>
    <xf numFmtId="194" fontId="37" fillId="0" borderId="0" xfId="54" applyNumberFormat="1" applyFont="1" applyFill="1" applyBorder="1" applyAlignment="1">
      <alignment horizontal="left" vertical="center"/>
    </xf>
    <xf numFmtId="41" fontId="39" fillId="0" borderId="0" xfId="54" applyFont="1" applyFill="1" applyBorder="1" applyAlignment="1">
      <alignment vertical="center"/>
    </xf>
    <xf numFmtId="41" fontId="47" fillId="0" borderId="0" xfId="12" applyNumberFormat="1" applyFont="1" applyFill="1" applyBorder="1" applyAlignment="1">
      <alignment horizontal="left" vertical="center"/>
    </xf>
    <xf numFmtId="41" fontId="40" fillId="0" borderId="0" xfId="8" applyNumberFormat="1" applyFont="1" applyFill="1" applyBorder="1" applyAlignment="1">
      <alignment horizontal="left" vertical="center"/>
    </xf>
    <xf numFmtId="178" fontId="36" fillId="0" borderId="0" xfId="8" applyNumberFormat="1" applyFont="1" applyFill="1" applyBorder="1" applyAlignment="1">
      <alignment horizontal="left" vertical="center"/>
    </xf>
    <xf numFmtId="193" fontId="9" fillId="0" borderId="0" xfId="0" applyNumberFormat="1" applyFont="1" applyFill="1" applyBorder="1" applyAlignment="1">
      <alignment horizontal="center" vertical="center"/>
    </xf>
    <xf numFmtId="193" fontId="9" fillId="0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0" fillId="0" borderId="0" xfId="0" applyFont="1"/>
    <xf numFmtId="0" fontId="3" fillId="2" borderId="1" xfId="0" applyFont="1" applyFill="1" applyBorder="1" applyAlignment="1">
      <alignment vertical="center"/>
    </xf>
    <xf numFmtId="0" fontId="48" fillId="0" borderId="0" xfId="65" applyFont="1" applyFill="1" applyAlignment="1">
      <alignment horizontal="left" vertical="center"/>
    </xf>
    <xf numFmtId="0" fontId="49" fillId="0" borderId="0" xfId="65" applyFont="1" applyFill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50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51" fillId="2" borderId="12" xfId="0" applyFont="1" applyFill="1" applyBorder="1" applyAlignment="1">
      <alignment horizontal="center" vertical="center"/>
    </xf>
    <xf numFmtId="0" fontId="50" fillId="2" borderId="12" xfId="0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0" xfId="0" applyFont="1"/>
    <xf numFmtId="0" fontId="7" fillId="0" borderId="0" xfId="0" applyNumberFormat="1" applyFont="1"/>
    <xf numFmtId="0" fontId="7" fillId="0" borderId="0" xfId="0" applyFont="1" applyAlignment="1">
      <alignment horizontal="center"/>
    </xf>
    <xf numFmtId="0" fontId="52" fillId="0" borderId="0" xfId="0" applyFont="1" applyFill="1" applyAlignment="1" applyProtection="1">
      <alignment horizontal="left" vertical="center"/>
      <protection locked="0"/>
    </xf>
    <xf numFmtId="0" fontId="53" fillId="0" borderId="0" xfId="0" applyFont="1" applyFill="1" applyAlignment="1" applyProtection="1">
      <alignment horizontal="left" vertical="center"/>
      <protection locked="0"/>
    </xf>
    <xf numFmtId="0" fontId="52" fillId="0" borderId="0" xfId="0" applyFont="1" applyFill="1" applyBorder="1" applyAlignment="1" applyProtection="1">
      <alignment vertical="center" wrapText="1"/>
      <protection locked="0"/>
    </xf>
    <xf numFmtId="0" fontId="52" fillId="0" borderId="0" xfId="0" applyNumberFormat="1" applyFont="1" applyFill="1" applyBorder="1" applyAlignment="1" applyProtection="1">
      <alignment vertical="center" wrapText="1"/>
      <protection locked="0"/>
    </xf>
    <xf numFmtId="0" fontId="52" fillId="3" borderId="14" xfId="0" applyFont="1" applyFill="1" applyBorder="1" applyAlignment="1" applyProtection="1">
      <alignment horizontal="center" vertical="center" wrapText="1"/>
      <protection locked="0"/>
    </xf>
    <xf numFmtId="0" fontId="52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7" fillId="0" borderId="15" xfId="9" applyNumberFormat="1" applyFont="1" applyFill="1" applyBorder="1" applyAlignment="1">
      <alignment horizontal="center" vertical="center"/>
    </xf>
    <xf numFmtId="188" fontId="52" fillId="0" borderId="0" xfId="0" applyNumberFormat="1" applyFont="1" applyFill="1" applyBorder="1" applyAlignment="1" applyProtection="1">
      <alignment vertical="center" wrapText="1"/>
      <protection locked="0"/>
    </xf>
    <xf numFmtId="188" fontId="52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5" xfId="0" applyNumberFormat="1" applyFont="1" applyFill="1" applyBorder="1" applyAlignment="1" applyProtection="1">
      <alignment horizontal="center" vertical="center"/>
      <protection locked="0"/>
    </xf>
    <xf numFmtId="197" fontId="53" fillId="0" borderId="15" xfId="0" applyNumberFormat="1" applyFont="1" applyFill="1" applyBorder="1" applyAlignment="1">
      <alignment horizontal="center" vertical="center"/>
    </xf>
    <xf numFmtId="0" fontId="53" fillId="0" borderId="15" xfId="0" applyNumberFormat="1" applyFont="1" applyFill="1" applyBorder="1" applyAlignment="1">
      <alignment horizontal="center" vertical="center"/>
    </xf>
    <xf numFmtId="196" fontId="52" fillId="0" borderId="0" xfId="54" applyNumberFormat="1" applyFont="1" applyFill="1" applyBorder="1" applyAlignment="1" applyProtection="1">
      <alignment vertical="center" wrapText="1"/>
      <protection locked="0"/>
    </xf>
    <xf numFmtId="0" fontId="52" fillId="0" borderId="0" xfId="54" applyNumberFormat="1" applyFont="1" applyFill="1" applyBorder="1" applyAlignment="1" applyProtection="1">
      <alignment vertical="center" wrapText="1"/>
      <protection locked="0"/>
    </xf>
    <xf numFmtId="196" fontId="52" fillId="3" borderId="14" xfId="54" applyNumberFormat="1" applyFont="1" applyFill="1" applyBorder="1" applyAlignment="1" applyProtection="1">
      <alignment horizontal="center" vertical="center" wrapText="1"/>
      <protection locked="0"/>
    </xf>
    <xf numFmtId="0" fontId="52" fillId="3" borderId="14" xfId="54" applyNumberFormat="1" applyFont="1" applyFill="1" applyBorder="1" applyAlignment="1" applyProtection="1">
      <alignment horizontal="center" vertical="center" wrapText="1"/>
      <protection locked="0"/>
    </xf>
    <xf numFmtId="41" fontId="53" fillId="0" borderId="15" xfId="54" applyFont="1" applyFill="1" applyBorder="1" applyAlignment="1" applyProtection="1">
      <alignment horizontal="center" vertical="center"/>
      <protection locked="0"/>
    </xf>
    <xf numFmtId="0" fontId="54" fillId="4" borderId="16" xfId="0" applyFont="1" applyFill="1" applyBorder="1" applyAlignment="1">
      <alignment horizontal="center" vertical="center"/>
    </xf>
    <xf numFmtId="0" fontId="7" fillId="2" borderId="0" xfId="0" applyFont="1" applyFill="1"/>
    <xf numFmtId="0" fontId="54" fillId="4" borderId="16" xfId="0" applyFont="1" applyFill="1" applyBorder="1" applyAlignment="1">
      <alignment horizontal="center"/>
    </xf>
    <xf numFmtId="41" fontId="53" fillId="5" borderId="15" xfId="54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5" fillId="0" borderId="0" xfId="10" applyFont="1" applyAlignment="1">
      <alignment vertical="center"/>
    </xf>
    <xf numFmtId="0" fontId="56" fillId="0" borderId="0" xfId="10" applyFont="1" applyAlignment="1">
      <alignment vertical="center"/>
    </xf>
    <xf numFmtId="0" fontId="55" fillId="0" borderId="0" xfId="10" applyFont="1"/>
    <xf numFmtId="0" fontId="55" fillId="0" borderId="0" xfId="10" applyFont="1" applyAlignment="1">
      <alignment horizontal="center"/>
    </xf>
    <xf numFmtId="191" fontId="55" fillId="0" borderId="0" xfId="10" applyNumberFormat="1" applyFont="1"/>
    <xf numFmtId="0" fontId="57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5" fillId="0" borderId="0" xfId="10" applyFont="1" applyAlignment="1">
      <alignment horizontal="left"/>
    </xf>
    <xf numFmtId="0" fontId="59" fillId="6" borderId="15" xfId="10" applyNumberFormat="1" applyFont="1" applyFill="1" applyBorder="1" applyAlignment="1">
      <alignment horizontal="center" vertical="center" wrapText="1"/>
    </xf>
    <xf numFmtId="0" fontId="56" fillId="0" borderId="15" xfId="10" applyFont="1" applyBorder="1" applyAlignment="1">
      <alignment vertical="center"/>
    </xf>
    <xf numFmtId="0" fontId="60" fillId="0" borderId="15" xfId="10" applyNumberFormat="1" applyFont="1" applyBorder="1" applyAlignment="1">
      <alignment horizontal="center" vertical="center"/>
    </xf>
    <xf numFmtId="0" fontId="55" fillId="0" borderId="15" xfId="0" applyFont="1" applyBorder="1" applyAlignment="1">
      <alignment horizontal="center"/>
    </xf>
    <xf numFmtId="49" fontId="55" fillId="0" borderId="15" xfId="0" applyNumberFormat="1" applyFont="1" applyBorder="1" applyAlignment="1">
      <alignment horizontal="center" vertical="top"/>
    </xf>
    <xf numFmtId="49" fontId="55" fillId="0" borderId="15" xfId="0" applyNumberFormat="1" applyFont="1" applyBorder="1" applyAlignment="1">
      <alignment vertical="top"/>
    </xf>
    <xf numFmtId="58" fontId="55" fillId="0" borderId="15" xfId="0" applyNumberFormat="1" applyFont="1" applyBorder="1" applyAlignment="1">
      <alignment horizontal="center" vertical="top"/>
    </xf>
    <xf numFmtId="191" fontId="55" fillId="0" borderId="0" xfId="10" applyNumberFormat="1" applyFont="1" applyAlignment="1">
      <alignment horizontal="left"/>
    </xf>
    <xf numFmtId="191" fontId="59" fillId="6" borderId="15" xfId="13" applyNumberFormat="1" applyFont="1" applyFill="1" applyBorder="1" applyAlignment="1">
      <alignment horizontal="center" vertical="center" wrapText="1"/>
    </xf>
    <xf numFmtId="191" fontId="59" fillId="3" borderId="15" xfId="13" applyNumberFormat="1" applyFont="1" applyFill="1" applyBorder="1" applyAlignment="1">
      <alignment horizontal="center" vertical="center"/>
    </xf>
    <xf numFmtId="191" fontId="55" fillId="0" borderId="15" xfId="0" applyNumberFormat="1" applyFont="1" applyBorder="1" applyAlignment="1">
      <alignment vertical="top"/>
    </xf>
    <xf numFmtId="191" fontId="55" fillId="0" borderId="15" xfId="0" applyNumberFormat="1" applyFont="1" applyBorder="1"/>
    <xf numFmtId="191" fontId="55" fillId="0" borderId="0" xfId="10" applyNumberFormat="1" applyFont="1" applyAlignment="1">
      <alignment horizontal="center"/>
    </xf>
    <xf numFmtId="191" fontId="55" fillId="0" borderId="15" xfId="10" applyNumberFormat="1" applyFont="1" applyBorder="1" applyAlignment="1">
      <alignment vertical="top"/>
    </xf>
    <xf numFmtId="191" fontId="59" fillId="7" borderId="15" xfId="13" applyNumberFormat="1" applyFont="1" applyFill="1" applyBorder="1" applyAlignment="1">
      <alignment horizontal="center" vertical="center"/>
    </xf>
    <xf numFmtId="41" fontId="55" fillId="0" borderId="0" xfId="10" applyNumberFormat="1" applyFont="1" applyAlignment="1">
      <alignment horizontal="center"/>
    </xf>
    <xf numFmtId="191" fontId="59" fillId="6" borderId="15" xfId="13" applyNumberFormat="1" applyFont="1" applyFill="1" applyBorder="1" applyAlignment="1">
      <alignment horizontal="center" vertical="center"/>
    </xf>
    <xf numFmtId="194" fontId="55" fillId="0" borderId="0" xfId="38" applyNumberFormat="1" applyFont="1" applyAlignment="1">
      <alignment horizontal="center"/>
    </xf>
  </cellXfs>
  <cellStyles count="66">
    <cellStyle name="Normal" xfId="0" builtinId="0"/>
    <cellStyle name="Normal 9" xfId="1"/>
    <cellStyle name="Normal 53" xfId="2"/>
    <cellStyle name="Normal 48" xfId="3"/>
    <cellStyle name="Normal 2 4" xfId="4"/>
    <cellStyle name="Normal 16 2 2" xfId="5"/>
    <cellStyle name="Normal 16 2" xfId="6"/>
    <cellStyle name="Normal 16" xfId="7"/>
    <cellStyle name="Normal 2 2" xfId="8"/>
    <cellStyle name="Normal 13" xfId="9"/>
    <cellStyle name="Normal 10" xfId="10"/>
    <cellStyle name="Comma 3" xfId="11"/>
    <cellStyle name="Comma 2" xfId="12"/>
    <cellStyle name="Comma [0] 2" xfId="13"/>
    <cellStyle name="60% - Accent6" xfId="14" builtinId="52"/>
    <cellStyle name="40% - Accent6" xfId="15" builtinId="51"/>
    <cellStyle name="60% - Accent5" xfId="16" builtinId="48"/>
    <cellStyle name="Accent6" xfId="17" builtinId="49"/>
    <cellStyle name="40% - Accent5" xfId="18" builtinId="47"/>
    <cellStyle name="Normal 7" xfId="19"/>
    <cellStyle name="20% - Accent5" xfId="20" builtinId="46"/>
    <cellStyle name="60% - Accent4" xfId="21" builtinId="44"/>
    <cellStyle name="Comma [0] 15" xfId="22"/>
    <cellStyle name="Accent5" xfId="23" builtinId="45"/>
    <cellStyle name="40% - Accent4" xfId="24" builtinId="43"/>
    <cellStyle name="Accent4" xfId="25" builtinId="41"/>
    <cellStyle name="Linked Cell" xfId="26" builtinId="24"/>
    <cellStyle name="40% - Accent3" xfId="27" builtinId="39"/>
    <cellStyle name="60% - Accent2" xfId="28" builtinId="36"/>
    <cellStyle name="Accent3" xfId="29" builtinId="37"/>
    <cellStyle name="40% - Accent2" xfId="30" builtinId="35"/>
    <cellStyle name="20% - Accent2" xfId="31" builtinId="34"/>
    <cellStyle name="Accent2" xfId="32" builtinId="33"/>
    <cellStyle name="Normal 16 2 3" xfId="33"/>
    <cellStyle name="40% - Accent1" xfId="34" builtinId="31"/>
    <cellStyle name="20% - Accent1" xfId="35" builtinId="30"/>
    <cellStyle name="Accent1" xfId="36" builtinId="29"/>
    <cellStyle name="Neutral" xfId="37" builtinId="28"/>
    <cellStyle name="Comma 4" xfId="38"/>
    <cellStyle name="60% - Accent1" xfId="39" builtinId="32"/>
    <cellStyle name="Bad" xfId="40" builtinId="27"/>
    <cellStyle name="20% - Accent4" xfId="41" builtinId="42"/>
    <cellStyle name="Total" xfId="42" builtinId="25"/>
    <cellStyle name="Output" xfId="43" builtinId="21"/>
    <cellStyle name="Currency" xfId="44" builtinId="4"/>
    <cellStyle name="20% - Accent3" xfId="45" builtinId="38"/>
    <cellStyle name="Note" xfId="46" builtinId="10"/>
    <cellStyle name="Input" xfId="47" builtinId="20"/>
    <cellStyle name="Heading 4" xfId="48" builtinId="19"/>
    <cellStyle name="Calculation" xfId="49" builtinId="22"/>
    <cellStyle name="Good" xfId="50" builtinId="26"/>
    <cellStyle name="Heading 3" xfId="51" builtinId="18"/>
    <cellStyle name="CExplanatory Text" xfId="52" builtinId="53"/>
    <cellStyle name="Heading 1" xfId="53" builtinId="16"/>
    <cellStyle name="Comma [0]" xfId="54" builtinId="6"/>
    <cellStyle name="20% - Accent6" xfId="55" builtinId="50"/>
    <cellStyle name="Title" xfId="56" builtinId="15"/>
    <cellStyle name="Currency [0]" xfId="57" builtinId="7"/>
    <cellStyle name="Warning Text" xfId="58" builtinId="11"/>
    <cellStyle name="Followed Hyperlink" xfId="59" builtinId="9"/>
    <cellStyle name="Heading 2" xfId="60" builtinId="17"/>
    <cellStyle name="Comma" xfId="61" builtinId="3"/>
    <cellStyle name="Check Cell" xfId="62" builtinId="23"/>
    <cellStyle name="60% - Accent3" xfId="63" builtinId="40"/>
    <cellStyle name="Percent" xfId="64" builtinId="5"/>
    <cellStyle name="Hyperlink" xfId="65" builtinId="8"/>
  </cellStyles>
  <dxfs count="5">
    <dxf>
      <font>
        <b val="1"/>
        <i val="0"/>
      </font>
      <fill>
        <patternFill patternType="solid">
          <bgColor rgb="FFCC66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2" tint="-0.249946592608417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6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34</xdr:col>
      <xdr:colOff>18090</xdr:colOff>
      <xdr:row>2</xdr:row>
      <xdr:rowOff>19050</xdr:rowOff>
    </xdr:from>
    <xdr:to>
      <xdr:col>34</xdr:col>
      <xdr:colOff>221684</xdr:colOff>
      <xdr:row>2</xdr:row>
      <xdr:rowOff>254000</xdr:rowOff>
    </xdr:to>
    <xdr:sp macro="[0]!SatuMaju">
      <xdr:nvSpPr>
        <xdr:cNvPr id="7" name="Chevron 6"/>
        <xdr:cNvSpPr/>
      </xdr:nvSpPr>
      <xdr:spPr>
        <a:xfrm>
          <a:off x="30612080" y="483870"/>
          <a:ext cx="203835" cy="194310"/>
        </a:xfrm>
        <a:prstGeom prst="chevr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189872</xdr:colOff>
      <xdr:row>2</xdr:row>
      <xdr:rowOff>12700</xdr:rowOff>
    </xdr:from>
    <xdr:to>
      <xdr:col>34</xdr:col>
      <xdr:colOff>514500</xdr:colOff>
      <xdr:row>2</xdr:row>
      <xdr:rowOff>247650</xdr:rowOff>
    </xdr:to>
    <xdr:sp macro="[0]!EndMaju">
      <xdr:nvSpPr>
        <xdr:cNvPr id="8" name="Chevron 7"/>
        <xdr:cNvSpPr/>
      </xdr:nvSpPr>
      <xdr:spPr>
        <a:xfrm>
          <a:off x="30784165" y="477520"/>
          <a:ext cx="324485" cy="200660"/>
        </a:xfrm>
        <a:prstGeom prst="chevr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32</xdr:col>
      <xdr:colOff>432329</xdr:colOff>
      <xdr:row>2</xdr:row>
      <xdr:rowOff>12700</xdr:rowOff>
    </xdr:from>
    <xdr:to>
      <xdr:col>32</xdr:col>
      <xdr:colOff>635923</xdr:colOff>
      <xdr:row>2</xdr:row>
      <xdr:rowOff>247650</xdr:rowOff>
    </xdr:to>
    <xdr:sp macro="[0]!SatuMundur">
      <xdr:nvSpPr>
        <xdr:cNvPr id="9" name="Chevron 8"/>
        <xdr:cNvSpPr/>
      </xdr:nvSpPr>
      <xdr:spPr>
        <a:xfrm rot="10800000">
          <a:off x="29444950" y="477520"/>
          <a:ext cx="203835" cy="200660"/>
        </a:xfrm>
        <a:prstGeom prst="chevr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32</xdr:col>
      <xdr:colOff>158750</xdr:colOff>
      <xdr:row>2</xdr:row>
      <xdr:rowOff>12700</xdr:rowOff>
    </xdr:from>
    <xdr:to>
      <xdr:col>32</xdr:col>
      <xdr:colOff>483378</xdr:colOff>
      <xdr:row>2</xdr:row>
      <xdr:rowOff>247650</xdr:rowOff>
    </xdr:to>
    <xdr:sp macro="[0]!EndMundur">
      <xdr:nvSpPr>
        <xdr:cNvPr id="10" name="Chevron 9"/>
        <xdr:cNvSpPr/>
      </xdr:nvSpPr>
      <xdr:spPr>
        <a:xfrm rot="10800000">
          <a:off x="29171900" y="477520"/>
          <a:ext cx="324485" cy="200660"/>
        </a:xfrm>
        <a:prstGeom prst="chevr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438150</xdr:colOff>
      <xdr:row>23</xdr:row>
      <xdr:rowOff>146050</xdr:rowOff>
    </xdr:from>
    <xdr:to>
      <xdr:col>34</xdr:col>
      <xdr:colOff>609600</xdr:colOff>
      <xdr:row>25</xdr:row>
      <xdr:rowOff>44450</xdr:rowOff>
    </xdr:to>
    <xdr:sp macro="[0]!CetakPDF">
      <xdr:nvSpPr>
        <xdr:cNvPr id="11" name="Rounded Rectangle 10"/>
        <xdr:cNvSpPr/>
      </xdr:nvSpPr>
      <xdr:spPr>
        <a:xfrm>
          <a:off x="30241875" y="7465060"/>
          <a:ext cx="962025" cy="706120"/>
        </a:xfrm>
        <a:prstGeom prst="roundRect">
          <a:avLst/>
        </a:prstGeom>
        <a:effectLst>
          <a:glow rad="63500">
            <a:schemeClr val="accent2">
              <a:satMod val="175000"/>
              <a:alpha val="40000"/>
            </a:schemeClr>
          </a:glow>
          <a:outerShdw blurRad="57150" dist="19050" dir="5400000" algn="ctr" rotWithShape="0">
            <a:srgbClr val="000000">
              <a:alpha val="63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/>
            <a:t>PRINT</a:t>
          </a:r>
          <a:endParaRPr lang="en-US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hyperlink" Target="mailto:Ghalib.bekasi@gmail.com" TargetMode="External"/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workbookViewId="0">
      <pane xSplit="5" ySplit="8" topLeftCell="O9" activePane="bottomRight" state="frozen"/>
      <selection/>
      <selection pane="topRight"/>
      <selection pane="bottomLeft"/>
      <selection pane="bottomRight" activeCell="N9" sqref="N9"/>
    </sheetView>
  </sheetViews>
  <sheetFormatPr defaultColWidth="21.6666666666667" defaultRowHeight="13.5"/>
  <cols>
    <col min="1" max="1" width="6.33333333333333" style="272" customWidth="1"/>
    <col min="2" max="2" width="9" style="273"/>
    <col min="3" max="3" width="35.1111111111111" style="272"/>
    <col min="4" max="4" width="34.4444444444444" style="272"/>
    <col min="5" max="5" width="8.66666666666667" style="273" customWidth="1"/>
    <col min="6" max="6" width="31.1111111111111" style="272"/>
    <col min="7" max="7" width="34.8888888888889" style="272"/>
    <col min="8" max="8" width="12" style="273"/>
    <col min="9" max="9" width="29" style="272"/>
    <col min="10" max="10" width="18" style="274"/>
    <col min="11" max="11" width="16.1111111111111" style="274"/>
    <col min="12" max="12" width="14.5555555555556" style="274"/>
    <col min="13" max="13" width="13.3333333333333" style="274"/>
    <col min="14" max="14" width="14" style="274"/>
    <col min="15" max="18" width="14" style="274" customWidth="1"/>
    <col min="19" max="19" width="21.5555555555556" style="274"/>
    <col min="20" max="20" width="20.3333333333333" style="274"/>
    <col min="21" max="21" width="11.3333333333333" style="274"/>
    <col min="22" max="22" width="10.3333333333333" style="274"/>
    <col min="23" max="23" width="17.8888888888889" style="274"/>
    <col min="24" max="24" width="16.6666666666667" style="273"/>
    <col min="25" max="25" width="41.5555555555556" style="272"/>
    <col min="26" max="26" width="18.5555555555556" style="273"/>
    <col min="27" max="27" width="29" style="272"/>
    <col min="28" max="16384" width="21.6666666666667" style="272"/>
  </cols>
  <sheetData>
    <row r="1" ht="21.75" spans="1:25">
      <c r="A1" s="275" t="s">
        <v>0</v>
      </c>
      <c r="I1" s="277"/>
      <c r="J1" s="285"/>
      <c r="K1" s="285"/>
      <c r="L1" s="285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3"/>
      <c r="Y1" s="293"/>
    </row>
    <row r="2" ht="16.5" spans="1:26">
      <c r="A2" s="276" t="s">
        <v>1</v>
      </c>
      <c r="I2" s="277"/>
      <c r="J2" s="285"/>
      <c r="K2" s="285"/>
      <c r="L2" s="285"/>
      <c r="M2" s="290"/>
      <c r="N2" s="290"/>
      <c r="O2" s="290"/>
      <c r="P2" s="290"/>
      <c r="Q2" s="290"/>
      <c r="R2" s="290"/>
      <c r="S2" s="290"/>
      <c r="T2" s="290"/>
      <c r="U2" s="290"/>
      <c r="V2" s="290">
        <f>Y2+Z2</f>
        <v>0</v>
      </c>
      <c r="W2" s="290"/>
      <c r="X2" s="293"/>
      <c r="Y2" s="293"/>
      <c r="Z2" s="295"/>
    </row>
    <row r="3" ht="16.5" spans="1:26">
      <c r="A3" s="276" t="s">
        <v>2</v>
      </c>
      <c r="I3" s="277"/>
      <c r="J3" s="285"/>
      <c r="K3" s="285"/>
      <c r="L3" s="285"/>
      <c r="M3" s="290"/>
      <c r="N3" s="290"/>
      <c r="O3" s="290"/>
      <c r="P3" s="290"/>
      <c r="Q3" s="290"/>
      <c r="R3" s="290"/>
      <c r="S3" s="290"/>
      <c r="T3" s="290"/>
      <c r="U3" s="290"/>
      <c r="V3" s="290">
        <f>Y3+Z3</f>
        <v>0</v>
      </c>
      <c r="W3" s="290"/>
      <c r="X3" s="293"/>
      <c r="Y3" s="293"/>
      <c r="Z3" s="295"/>
    </row>
    <row r="4" spans="1:25">
      <c r="A4" s="277" t="s">
        <v>3</v>
      </c>
      <c r="I4" s="277"/>
      <c r="J4" s="285"/>
      <c r="K4" s="285"/>
      <c r="L4" s="285"/>
      <c r="M4" s="290"/>
      <c r="N4" s="290"/>
      <c r="O4" s="290"/>
      <c r="P4" s="290"/>
      <c r="Q4" s="290"/>
      <c r="R4" s="290"/>
      <c r="S4" s="290"/>
      <c r="T4" s="290"/>
      <c r="U4" s="290"/>
      <c r="V4" s="290">
        <f>SUM(V2:V3)</f>
        <v>0</v>
      </c>
      <c r="W4" s="290"/>
      <c r="X4" s="293"/>
      <c r="Y4" s="293"/>
    </row>
    <row r="5" spans="1:25">
      <c r="A5" s="277"/>
      <c r="I5" s="277"/>
      <c r="J5" s="285"/>
      <c r="K5" s="285"/>
      <c r="L5" s="285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3"/>
      <c r="Y5" s="293"/>
    </row>
    <row r="6" s="270" customFormat="1" spans="1:27">
      <c r="A6" s="278" t="s">
        <v>4</v>
      </c>
      <c r="B6" s="278" t="s">
        <v>5</v>
      </c>
      <c r="C6" s="278" t="s">
        <v>6</v>
      </c>
      <c r="D6" s="278" t="s">
        <v>7</v>
      </c>
      <c r="E6" s="278" t="s">
        <v>8</v>
      </c>
      <c r="F6" s="278" t="s">
        <v>9</v>
      </c>
      <c r="G6" s="278" t="s">
        <v>10</v>
      </c>
      <c r="H6" s="278" t="s">
        <v>11</v>
      </c>
      <c r="I6" s="278" t="s">
        <v>12</v>
      </c>
      <c r="J6" s="286" t="s">
        <v>13</v>
      </c>
      <c r="K6" s="287" t="s">
        <v>14</v>
      </c>
      <c r="L6" s="287"/>
      <c r="M6" s="287"/>
      <c r="N6" s="287"/>
      <c r="O6" s="287"/>
      <c r="P6" s="287"/>
      <c r="Q6" s="287"/>
      <c r="R6" s="287"/>
      <c r="S6" s="292" t="s">
        <v>15</v>
      </c>
      <c r="T6" s="292"/>
      <c r="U6" s="292"/>
      <c r="V6" s="292"/>
      <c r="W6" s="294" t="s">
        <v>16</v>
      </c>
      <c r="X6" s="278" t="s">
        <v>17</v>
      </c>
      <c r="Y6" s="278" t="s">
        <v>18</v>
      </c>
      <c r="Z6" s="278" t="s">
        <v>19</v>
      </c>
      <c r="AA6" s="278" t="s">
        <v>20</v>
      </c>
    </row>
    <row r="7" s="270" customFormat="1" ht="27" spans="1:27">
      <c r="A7" s="278"/>
      <c r="B7" s="278"/>
      <c r="C7" s="278"/>
      <c r="D7" s="278"/>
      <c r="E7" s="278"/>
      <c r="F7" s="278"/>
      <c r="G7" s="278"/>
      <c r="H7" s="278"/>
      <c r="I7" s="278"/>
      <c r="J7" s="286"/>
      <c r="K7" s="286" t="s">
        <v>21</v>
      </c>
      <c r="L7" s="286" t="s">
        <v>22</v>
      </c>
      <c r="M7" s="286" t="s">
        <v>23</v>
      </c>
      <c r="N7" s="286" t="s">
        <v>24</v>
      </c>
      <c r="O7" s="286" t="s">
        <v>25</v>
      </c>
      <c r="P7" s="286" t="s">
        <v>26</v>
      </c>
      <c r="Q7" s="286" t="s">
        <v>27</v>
      </c>
      <c r="R7" s="286" t="s">
        <v>28</v>
      </c>
      <c r="S7" s="286" t="s">
        <v>29</v>
      </c>
      <c r="T7" s="286" t="s">
        <v>30</v>
      </c>
      <c r="U7" s="294" t="s">
        <v>31</v>
      </c>
      <c r="V7" s="294" t="s">
        <v>32</v>
      </c>
      <c r="W7" s="294" t="s">
        <v>33</v>
      </c>
      <c r="X7" s="278"/>
      <c r="Y7" s="278"/>
      <c r="Z7" s="278"/>
      <c r="AA7" s="278"/>
    </row>
    <row r="8" s="271" customFormat="1" ht="8.4" customHeight="1" spans="1:27">
      <c r="A8" s="279"/>
      <c r="B8" s="280">
        <v>1</v>
      </c>
      <c r="C8" s="280">
        <v>2</v>
      </c>
      <c r="D8" s="280">
        <v>3</v>
      </c>
      <c r="E8" s="280">
        <v>4</v>
      </c>
      <c r="F8" s="280">
        <v>5</v>
      </c>
      <c r="G8" s="280">
        <v>6</v>
      </c>
      <c r="H8" s="280">
        <v>7</v>
      </c>
      <c r="I8" s="280">
        <v>8</v>
      </c>
      <c r="J8" s="280">
        <v>9</v>
      </c>
      <c r="K8" s="280">
        <v>10</v>
      </c>
      <c r="L8" s="280">
        <v>11</v>
      </c>
      <c r="M8" s="280">
        <v>12</v>
      </c>
      <c r="N8" s="280">
        <v>13</v>
      </c>
      <c r="O8" s="280">
        <v>14</v>
      </c>
      <c r="P8" s="280">
        <v>15</v>
      </c>
      <c r="Q8" s="280">
        <v>16</v>
      </c>
      <c r="R8" s="280">
        <v>17</v>
      </c>
      <c r="S8" s="280">
        <v>18</v>
      </c>
      <c r="T8" s="280">
        <v>19</v>
      </c>
      <c r="U8" s="280">
        <v>20</v>
      </c>
      <c r="V8" s="280">
        <v>21</v>
      </c>
      <c r="W8" s="280">
        <v>22</v>
      </c>
      <c r="X8" s="280">
        <v>23</v>
      </c>
      <c r="Y8" s="280">
        <v>24</v>
      </c>
      <c r="Z8" s="280">
        <v>25</v>
      </c>
      <c r="AA8" s="280">
        <v>26</v>
      </c>
    </row>
    <row r="9" spans="1:27">
      <c r="A9" s="281">
        <v>1</v>
      </c>
      <c r="B9" s="282">
        <v>10230070</v>
      </c>
      <c r="C9" s="283" t="s">
        <v>34</v>
      </c>
      <c r="D9" s="283" t="s">
        <v>35</v>
      </c>
      <c r="E9" s="282" t="s">
        <v>36</v>
      </c>
      <c r="F9" s="283" t="s">
        <v>37</v>
      </c>
      <c r="G9" s="283" t="s">
        <v>38</v>
      </c>
      <c r="H9" s="284">
        <v>45096</v>
      </c>
      <c r="I9" s="283" t="s">
        <v>39</v>
      </c>
      <c r="J9" s="288">
        <v>100500000</v>
      </c>
      <c r="K9" s="289"/>
      <c r="L9" s="289">
        <v>1000000</v>
      </c>
      <c r="M9" s="288">
        <v>2400000</v>
      </c>
      <c r="N9" s="289">
        <v>3800000</v>
      </c>
      <c r="O9" s="291">
        <v>1000000</v>
      </c>
      <c r="P9" s="291">
        <v>1500000</v>
      </c>
      <c r="Q9" s="291">
        <v>800000</v>
      </c>
      <c r="R9" s="291">
        <f>N9-O9-P9-Q9</f>
        <v>500000</v>
      </c>
      <c r="S9" s="288">
        <v>342000</v>
      </c>
      <c r="T9" s="288">
        <v>100424</v>
      </c>
      <c r="U9" s="289">
        <v>500000</v>
      </c>
      <c r="V9" s="289">
        <v>250000</v>
      </c>
      <c r="W9" s="288">
        <f>(IF(J9=0,K9,J9))+L9+M9+O9+P9+Q9+R9-S9-T9-U9-V9</f>
        <v>106507576</v>
      </c>
      <c r="X9" s="282" t="s">
        <v>40</v>
      </c>
      <c r="Y9" s="283" t="s">
        <v>41</v>
      </c>
      <c r="Z9" s="283" t="s">
        <v>42</v>
      </c>
      <c r="AA9" s="283" t="s">
        <v>39</v>
      </c>
    </row>
  </sheetData>
  <autoFilter ref="A8:AA9">
    <extLst/>
  </autoFilter>
  <mergeCells count="16">
    <mergeCell ref="K6:N6"/>
    <mergeCell ref="S6:V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X6:X7"/>
    <mergeCell ref="Y6:Y7"/>
    <mergeCell ref="Z6:Z7"/>
    <mergeCell ref="AA6:AA7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R9"/>
  <sheetViews>
    <sheetView workbookViewId="0">
      <selection activeCell="I17" sqref="I17"/>
    </sheetView>
  </sheetViews>
  <sheetFormatPr defaultColWidth="8.77777777777778" defaultRowHeight="11.25"/>
  <cols>
    <col min="1" max="1" width="4.22222222222222" style="243" customWidth="1"/>
    <col min="2" max="2" width="9.55555555555556" style="244"/>
    <col min="3" max="3" width="23.7777777777778" style="244" customWidth="1"/>
    <col min="4" max="4" width="20.5555555555556" style="244" customWidth="1"/>
    <col min="5" max="5" width="26.8888888888889" style="244"/>
    <col min="6" max="6" width="11.7777777777778" style="243" customWidth="1"/>
    <col min="7" max="7" width="12.7777777777778" style="243" customWidth="1"/>
    <col min="8" max="8" width="9" style="244"/>
    <col min="9" max="9" width="15.2222222222222" style="243"/>
    <col min="10" max="10" width="10.7777777777778" style="243"/>
    <col min="11" max="11" width="12.7777777777778" style="243"/>
    <col min="12" max="12" width="12.7777777777778" style="243" customWidth="1"/>
    <col min="13" max="13" width="8.55555555555556" style="243" customWidth="1"/>
    <col min="14" max="14" width="11.6666666666667" style="243" customWidth="1"/>
    <col min="15" max="15" width="10.5555555555556" style="243" customWidth="1"/>
    <col min="16" max="16" width="9.55555555555556" style="243"/>
    <col min="17" max="17" width="13" style="243"/>
    <col min="18" max="19" width="13" style="243" customWidth="1"/>
    <col min="20" max="20" width="10.1111111111111" style="243" customWidth="1"/>
    <col min="21" max="21" width="9.77777777777778" style="243"/>
    <col min="22" max="22" width="11.7777777777778" style="243" customWidth="1"/>
    <col min="23" max="23" width="9.44444444444444" style="243"/>
    <col min="24" max="24" width="9.44444444444444" style="243" customWidth="1"/>
    <col min="25" max="25" width="24.1111111111111" style="243" customWidth="1"/>
    <col min="26" max="26" width="26.4444444444444" style="243"/>
    <col min="27" max="27" width="15.2222222222222" style="243"/>
    <col min="28" max="28" width="23.3333333333333" style="243"/>
    <col min="29" max="29" width="34.2222222222222" style="245"/>
    <col min="30" max="30" width="16" style="245" customWidth="1"/>
    <col min="31" max="31" width="13.4444444444444" style="12"/>
    <col min="32" max="16384" width="8.77777777777778" style="12"/>
  </cols>
  <sheetData>
    <row r="1" spans="2:30">
      <c r="B1" s="244">
        <v>1</v>
      </c>
      <c r="C1" s="244">
        <f>B1+1</f>
        <v>2</v>
      </c>
      <c r="D1" s="244">
        <f t="shared" ref="D1:AD1" si="0">C1+1</f>
        <v>3</v>
      </c>
      <c r="E1" s="244">
        <f t="shared" si="0"/>
        <v>4</v>
      </c>
      <c r="F1" s="243">
        <f t="shared" si="0"/>
        <v>5</v>
      </c>
      <c r="G1" s="243">
        <f t="shared" si="0"/>
        <v>6</v>
      </c>
      <c r="H1" s="244">
        <f t="shared" si="0"/>
        <v>7</v>
      </c>
      <c r="I1" s="243">
        <f t="shared" si="0"/>
        <v>8</v>
      </c>
      <c r="J1" s="243">
        <f t="shared" si="0"/>
        <v>9</v>
      </c>
      <c r="K1" s="243">
        <f t="shared" si="0"/>
        <v>10</v>
      </c>
      <c r="L1" s="243">
        <f t="shared" si="0"/>
        <v>11</v>
      </c>
      <c r="M1" s="243">
        <f t="shared" si="0"/>
        <v>12</v>
      </c>
      <c r="N1" s="243">
        <f t="shared" si="0"/>
        <v>13</v>
      </c>
      <c r="O1" s="243">
        <f t="shared" si="0"/>
        <v>14</v>
      </c>
      <c r="P1" s="243">
        <f t="shared" si="0"/>
        <v>15</v>
      </c>
      <c r="Q1" s="243">
        <f t="shared" si="0"/>
        <v>16</v>
      </c>
      <c r="R1" s="243">
        <f t="shared" si="0"/>
        <v>17</v>
      </c>
      <c r="S1" s="243">
        <f t="shared" si="0"/>
        <v>18</v>
      </c>
      <c r="T1" s="243">
        <f t="shared" si="0"/>
        <v>19</v>
      </c>
      <c r="U1" s="243">
        <f t="shared" si="0"/>
        <v>20</v>
      </c>
      <c r="V1" s="243">
        <f t="shared" si="0"/>
        <v>21</v>
      </c>
      <c r="W1" s="243">
        <f t="shared" si="0"/>
        <v>22</v>
      </c>
      <c r="X1" s="243">
        <f t="shared" si="0"/>
        <v>23</v>
      </c>
      <c r="Y1" s="243">
        <f t="shared" si="0"/>
        <v>24</v>
      </c>
      <c r="Z1" s="243">
        <f t="shared" si="0"/>
        <v>25</v>
      </c>
      <c r="AA1" s="243">
        <f t="shared" si="0"/>
        <v>26</v>
      </c>
      <c r="AB1" s="243">
        <f t="shared" si="0"/>
        <v>27</v>
      </c>
      <c r="AC1" s="243">
        <f t="shared" si="0"/>
        <v>28</v>
      </c>
      <c r="AD1" s="243">
        <f t="shared" si="0"/>
        <v>29</v>
      </c>
    </row>
    <row r="2" spans="1:1">
      <c r="A2" s="246" t="s">
        <v>43</v>
      </c>
    </row>
    <row r="3" spans="1:20">
      <c r="A3" s="247" t="s">
        <v>44</v>
      </c>
      <c r="T3" s="265"/>
    </row>
    <row r="4" spans="1:1">
      <c r="A4" s="247" t="str">
        <f>ALL!A3</f>
        <v>PERIODE BULAN MEI 2024</v>
      </c>
    </row>
    <row r="5" s="241" customFormat="1" ht="14.55" customHeight="1" spans="1:174">
      <c r="A5" s="248"/>
      <c r="B5" s="249"/>
      <c r="C5" s="249"/>
      <c r="D5" s="249"/>
      <c r="E5" s="249"/>
      <c r="F5" s="254"/>
      <c r="G5" s="254"/>
      <c r="H5" s="249"/>
      <c r="I5" s="259"/>
      <c r="J5" s="259"/>
      <c r="K5" s="260"/>
      <c r="L5" s="260"/>
      <c r="M5" s="260"/>
      <c r="N5" s="260"/>
      <c r="O5" s="259"/>
      <c r="P5" s="260"/>
      <c r="Q5" s="260"/>
      <c r="R5" s="260"/>
      <c r="S5" s="259"/>
      <c r="T5" s="259"/>
      <c r="U5" s="259"/>
      <c r="V5" s="259"/>
      <c r="W5" s="259"/>
      <c r="X5" s="259"/>
      <c r="Y5" s="259"/>
      <c r="Z5" s="248"/>
      <c r="AA5" s="248"/>
      <c r="AB5" s="248"/>
      <c r="AC5" s="248"/>
      <c r="AD5" s="248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W5" s="269"/>
      <c r="CX5" s="269"/>
      <c r="CY5" s="269"/>
      <c r="CZ5" s="269"/>
      <c r="DA5" s="269"/>
      <c r="DB5" s="269"/>
      <c r="DC5" s="269"/>
      <c r="DD5" s="269"/>
      <c r="DE5" s="269"/>
      <c r="DF5" s="269"/>
      <c r="DG5" s="269"/>
      <c r="DH5" s="269"/>
      <c r="DI5" s="269"/>
      <c r="DJ5" s="269"/>
      <c r="DK5" s="269"/>
      <c r="DL5" s="269"/>
      <c r="DM5" s="269"/>
      <c r="DN5" s="269"/>
      <c r="DO5" s="269"/>
      <c r="DP5" s="269"/>
      <c r="DQ5" s="269"/>
      <c r="DR5" s="269"/>
      <c r="DS5" s="269"/>
      <c r="DT5" s="269"/>
      <c r="DU5" s="269"/>
      <c r="DV5" s="269"/>
      <c r="DW5" s="269"/>
      <c r="DX5" s="269"/>
      <c r="DY5" s="269"/>
      <c r="DZ5" s="269"/>
      <c r="EA5" s="269"/>
      <c r="EB5" s="269"/>
      <c r="EC5" s="269"/>
      <c r="ED5" s="269"/>
      <c r="EE5" s="269"/>
      <c r="EF5" s="269"/>
      <c r="EI5" s="269"/>
      <c r="EJ5" s="269"/>
      <c r="EK5" s="269"/>
      <c r="EL5" s="269"/>
      <c r="EM5" s="269"/>
      <c r="EN5" s="269"/>
      <c r="EO5" s="269"/>
      <c r="EP5" s="269"/>
      <c r="EQ5" s="269"/>
      <c r="ER5" s="269"/>
      <c r="ES5" s="269"/>
      <c r="ET5" s="269"/>
      <c r="EU5" s="269"/>
      <c r="EV5" s="269"/>
      <c r="EW5" s="269"/>
      <c r="EX5" s="269"/>
      <c r="EY5" s="269"/>
      <c r="EZ5" s="269"/>
      <c r="FA5" s="269"/>
      <c r="FB5" s="269"/>
      <c r="FC5" s="269"/>
      <c r="FD5" s="269"/>
      <c r="FE5" s="269"/>
      <c r="FF5" s="269"/>
      <c r="FG5" s="269"/>
      <c r="FH5" s="269"/>
      <c r="FI5" s="269"/>
      <c r="FJ5" s="269"/>
      <c r="FK5" s="269"/>
      <c r="FL5" s="269"/>
      <c r="FM5" s="269"/>
      <c r="FN5" s="269"/>
      <c r="FO5" s="269"/>
      <c r="FP5" s="269"/>
      <c r="FQ5" s="269"/>
      <c r="FR5" s="269"/>
    </row>
    <row r="6" s="241" customFormat="1" spans="1:30">
      <c r="A6" s="248"/>
      <c r="B6" s="249"/>
      <c r="C6" s="249"/>
      <c r="D6" s="249"/>
      <c r="E6" s="249"/>
      <c r="F6" s="254"/>
      <c r="G6" s="254"/>
      <c r="H6" s="249"/>
      <c r="I6" s="259"/>
      <c r="J6" s="259"/>
      <c r="K6" s="260"/>
      <c r="L6" s="260"/>
      <c r="M6" s="260"/>
      <c r="N6" s="260"/>
      <c r="O6" s="259"/>
      <c r="P6" s="260"/>
      <c r="Q6" s="260"/>
      <c r="R6" s="260"/>
      <c r="S6" s="259"/>
      <c r="T6" s="259"/>
      <c r="U6" s="259"/>
      <c r="V6" s="259"/>
      <c r="W6" s="259"/>
      <c r="X6" s="259"/>
      <c r="Y6" s="259"/>
      <c r="Z6" s="248"/>
      <c r="AA6" s="248"/>
      <c r="AB6" s="248"/>
      <c r="AC6" s="248"/>
      <c r="AD6" s="248"/>
    </row>
    <row r="7" ht="15" customHeight="1" spans="13:22">
      <c r="M7" s="264" t="s">
        <v>45</v>
      </c>
      <c r="N7" s="264"/>
      <c r="O7" s="264"/>
      <c r="P7" s="264"/>
      <c r="S7" s="266" t="s">
        <v>15</v>
      </c>
      <c r="T7" s="266"/>
      <c r="U7" s="266"/>
      <c r="V7" s="266"/>
    </row>
    <row r="8" s="242" customFormat="1" ht="40.2" customHeight="1" spans="1:30">
      <c r="A8" s="250" t="s">
        <v>4</v>
      </c>
      <c r="B8" s="251" t="s">
        <v>5</v>
      </c>
      <c r="C8" s="251" t="s">
        <v>6</v>
      </c>
      <c r="D8" s="251" t="s">
        <v>7</v>
      </c>
      <c r="E8" s="251" t="s">
        <v>46</v>
      </c>
      <c r="F8" s="255" t="s">
        <v>47</v>
      </c>
      <c r="G8" s="255" t="s">
        <v>48</v>
      </c>
      <c r="H8" s="251" t="s">
        <v>49</v>
      </c>
      <c r="I8" s="261" t="s">
        <v>50</v>
      </c>
      <c r="J8" s="261" t="s">
        <v>51</v>
      </c>
      <c r="K8" s="262" t="s">
        <v>25</v>
      </c>
      <c r="L8" s="262" t="s">
        <v>52</v>
      </c>
      <c r="M8" s="262" t="s">
        <v>23</v>
      </c>
      <c r="N8" s="262" t="s">
        <v>53</v>
      </c>
      <c r="O8" s="262" t="s">
        <v>27</v>
      </c>
      <c r="P8" s="261" t="s">
        <v>54</v>
      </c>
      <c r="Q8" s="262" t="s">
        <v>55</v>
      </c>
      <c r="R8" s="262" t="s">
        <v>56</v>
      </c>
      <c r="S8" s="261" t="s">
        <v>57</v>
      </c>
      <c r="T8" s="261" t="s">
        <v>58</v>
      </c>
      <c r="U8" s="261" t="s">
        <v>59</v>
      </c>
      <c r="V8" s="261" t="s">
        <v>60</v>
      </c>
      <c r="W8" s="261" t="s">
        <v>61</v>
      </c>
      <c r="X8" s="261" t="s">
        <v>62</v>
      </c>
      <c r="Y8" s="261" t="s">
        <v>63</v>
      </c>
      <c r="Z8" s="250" t="s">
        <v>64</v>
      </c>
      <c r="AA8" s="250" t="s">
        <v>19</v>
      </c>
      <c r="AB8" s="250" t="s">
        <v>65</v>
      </c>
      <c r="AC8" s="250" t="s">
        <v>66</v>
      </c>
      <c r="AD8" s="250" t="s">
        <v>67</v>
      </c>
    </row>
    <row r="9" ht="13.05" customHeight="1" spans="1:30">
      <c r="A9" s="252">
        <f>ALL!A9</f>
        <v>1</v>
      </c>
      <c r="B9" s="253">
        <f>ALL!B9</f>
        <v>10230070</v>
      </c>
      <c r="C9" s="253" t="str">
        <f>ALL!C9</f>
        <v>M. Ali Imron</v>
      </c>
      <c r="D9" s="253" t="str">
        <f>ALL!D9</f>
        <v>Programmer - SPV</v>
      </c>
      <c r="E9" s="256" t="str">
        <f>ALL!F9</f>
        <v>Information &amp; Communication Tech.</v>
      </c>
      <c r="F9" s="257">
        <f>ALL!H9</f>
        <v>45096</v>
      </c>
      <c r="G9" s="257"/>
      <c r="H9" s="258" t="s">
        <v>68</v>
      </c>
      <c r="I9" s="263">
        <f>IF((VLOOKUP(B9,ALL!B9:K901,10,FALSE)=0),(VLOOKUP(B9,ALL!B9:K901,9,FALSE)),(VLOOKUP(B9,ALL!B9:K901,10,FALSE)))</f>
        <v>100500000</v>
      </c>
      <c r="J9" s="263">
        <f>VLOOKUP(B9,ALL!B9:AA901,11,FALSE)</f>
        <v>1000000</v>
      </c>
      <c r="K9" s="263">
        <f>VLOOKUP(B9,ALL!B9:AB901,14,FALSE)</f>
        <v>1000000</v>
      </c>
      <c r="L9" s="263">
        <f>VLOOKUP(B9,ALL!B9:AC901,17,FALSE)</f>
        <v>500000</v>
      </c>
      <c r="M9" s="263"/>
      <c r="N9" s="263">
        <f>VLOOKUP(B9,ALL!B9:AE901,15,FALSE)</f>
        <v>1500000</v>
      </c>
      <c r="O9" s="263">
        <f>VLOOKUP(B9,ALL!B9:AF901,16,FALSE)</f>
        <v>800000</v>
      </c>
      <c r="P9" s="263">
        <f>VLOOKUP(B9,ALL!B9:AG901,12,FALSE)</f>
        <v>2400000</v>
      </c>
      <c r="Q9" s="267">
        <f>SUM(M9:P9)</f>
        <v>4700000</v>
      </c>
      <c r="R9" s="267">
        <f>I9+J9+K9+Q9+L9</f>
        <v>107700000</v>
      </c>
      <c r="S9" s="263">
        <f>VLOOKUP(B9,ALL!B9:AJ901,20,FALSE)</f>
        <v>500000</v>
      </c>
      <c r="T9" s="263">
        <f>VLOOKUP(B9,ALL!B9:AK901,21,FALSE)</f>
        <v>250000</v>
      </c>
      <c r="U9" s="263">
        <f>VLOOKUP(B9,ALL!B9:AL901,18,FALSE)</f>
        <v>342000</v>
      </c>
      <c r="V9" s="263">
        <f>VLOOKUP(B9,ALL!B9:AM901,19,FALSE)</f>
        <v>100424</v>
      </c>
      <c r="W9" s="267">
        <f>SUM(S9:V9)</f>
        <v>1192424</v>
      </c>
      <c r="X9" s="267">
        <f>R9-W9</f>
        <v>106507576</v>
      </c>
      <c r="Y9" s="263" t="str">
        <f>VLOOKUP(B9,ALL!B9:AP901,23,FALSE)</f>
        <v>5859459266712545</v>
      </c>
      <c r="Z9" s="263" t="str">
        <f>VLOOKUP(B9,ALL!B9:AQ901,24,FALSE)</f>
        <v>M. ALI IMRON</v>
      </c>
      <c r="AA9" s="263" t="str">
        <f>VLOOKUP(B9,ALL!B9:AR901,25,FALSE)</f>
        <v>Bank Neo Commerce</v>
      </c>
      <c r="AB9" s="263" t="str">
        <f>VLOOKUP(B9,ALL!B9:AS901,26,FALSE)</f>
        <v>Head Office</v>
      </c>
      <c r="AC9" s="268"/>
      <c r="AD9" s="268"/>
    </row>
  </sheetData>
  <autoFilter ref="A8:G9">
    <extLst/>
  </autoFilter>
  <mergeCells count="2">
    <mergeCell ref="M7:P7"/>
    <mergeCell ref="S7:V7"/>
  </mergeCells>
  <dataValidations count="1">
    <dataValidation type="custom" allowBlank="1" showInputMessage="1" showErrorMessage="1" sqref="H9">
      <formula1>H9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AM66"/>
  <sheetViews>
    <sheetView showGridLines="0" zoomScale="55" zoomScaleNormal="55" zoomScaleSheetLayoutView="75" workbookViewId="0">
      <selection activeCell="N33" sqref="N33"/>
    </sheetView>
  </sheetViews>
  <sheetFormatPr defaultColWidth="9.22222222222222" defaultRowHeight="18"/>
  <cols>
    <col min="1" max="1" width="3.44444444444444" style="12" customWidth="1"/>
    <col min="2" max="2" width="3.55555555555556" style="13" customWidth="1"/>
    <col min="3" max="3" width="5.77777777777778" style="13" customWidth="1"/>
    <col min="4" max="4" width="6.55555555555556" style="13" customWidth="1"/>
    <col min="5" max="5" width="15.8888888888889" style="13" customWidth="1"/>
    <col min="6" max="6" width="3.77777777777778" style="13" customWidth="1"/>
    <col min="7" max="7" width="30.5555555555556" style="13" customWidth="1"/>
    <col min="8" max="8" width="3.44444444444444" style="13" customWidth="1"/>
    <col min="9" max="9" width="8.22222222222222" style="13" customWidth="1"/>
    <col min="10" max="10" width="31.3333333333333" style="13" customWidth="1"/>
    <col min="11" max="11" width="29" style="13" customWidth="1"/>
    <col min="12" max="12" width="3.11111111111111" style="13" customWidth="1"/>
    <col min="13" max="13" width="11" style="13" customWidth="1"/>
    <col min="14" max="14" width="50.5555555555556" style="14" customWidth="1"/>
    <col min="15" max="15" width="6.44444444444444" style="15" customWidth="1"/>
    <col min="16" max="16" width="3.88888888888889" style="16" customWidth="1"/>
    <col min="17" max="17" width="9.22222222222222" style="16" customWidth="1"/>
    <col min="18" max="18" width="6.77777777777778" style="16" customWidth="1"/>
    <col min="19" max="20" width="8" style="16" customWidth="1"/>
    <col min="21" max="21" width="6.77777777777778" style="16" customWidth="1"/>
    <col min="22" max="22" width="5.33333333333333" style="12" customWidth="1"/>
    <col min="23" max="23" width="17.2222222222222" style="17" customWidth="1"/>
    <col min="24" max="24" width="1.22222222222222" style="17" customWidth="1"/>
    <col min="25" max="25" width="16.1111111111111" style="17" customWidth="1"/>
    <col min="26" max="26" width="1.77777777777778" style="17" customWidth="1"/>
    <col min="27" max="27" width="6.22222222222222" style="17" customWidth="1"/>
    <col min="28" max="28" width="3.44444444444444" style="17" customWidth="1"/>
    <col min="29" max="29" width="15" style="17" customWidth="1"/>
    <col min="30" max="30" width="1.77777777777778" style="17" customWidth="1"/>
    <col min="31" max="31" width="12.2222222222222" style="17" customWidth="1"/>
    <col min="32" max="32" width="2.77777777777778" style="17" customWidth="1"/>
    <col min="33" max="38" width="9.22222222222222" style="17" customWidth="1"/>
    <col min="39" max="39" width="16.5555555555556" style="17" customWidth="1"/>
    <col min="40" max="16384" width="9.22222222222222" style="12"/>
  </cols>
  <sheetData>
    <row r="1" customHeight="1"/>
    <row r="2" ht="18.6" customHeight="1" spans="14:35">
      <c r="N2" s="70" t="s">
        <v>69</v>
      </c>
      <c r="O2" s="71"/>
      <c r="AG2" s="213" t="s">
        <v>70</v>
      </c>
      <c r="AH2" s="213"/>
      <c r="AI2" s="213"/>
    </row>
    <row r="3" ht="16.8" customHeight="1" spans="2:34">
      <c r="B3" s="18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72"/>
      <c r="P3" s="73"/>
      <c r="Q3" s="73"/>
      <c r="R3" s="73"/>
      <c r="S3" s="113"/>
      <c r="T3" s="113"/>
      <c r="U3" s="113"/>
      <c r="W3" s="126" t="s">
        <v>71</v>
      </c>
      <c r="X3" s="127"/>
      <c r="Y3" s="127"/>
      <c r="Z3" s="127"/>
      <c r="AA3" s="127"/>
      <c r="AB3" s="127"/>
      <c r="AC3" s="127"/>
      <c r="AD3" s="127"/>
      <c r="AE3" s="195"/>
      <c r="AH3" s="214">
        <v>9</v>
      </c>
    </row>
    <row r="4" ht="14.4" customHeight="1" spans="2:3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74"/>
      <c r="P4" s="74"/>
      <c r="Q4" s="74"/>
      <c r="R4" s="74"/>
      <c r="S4" s="113"/>
      <c r="T4" s="113"/>
      <c r="U4" s="113"/>
      <c r="W4" s="128" t="s">
        <v>72</v>
      </c>
      <c r="X4" s="129"/>
      <c r="Y4" s="129"/>
      <c r="Z4" s="129"/>
      <c r="AA4" s="129"/>
      <c r="AB4" s="129"/>
      <c r="AC4" s="129"/>
      <c r="AD4" s="129"/>
      <c r="AE4" s="196"/>
    </row>
    <row r="5" s="5" customFormat="1" ht="25.05" customHeight="1" spans="2:39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75"/>
      <c r="P5" s="75"/>
      <c r="Q5" s="75"/>
      <c r="R5" s="75"/>
      <c r="S5" s="114"/>
      <c r="T5" s="114"/>
      <c r="U5" s="113"/>
      <c r="W5" s="130" t="s">
        <v>5</v>
      </c>
      <c r="X5" s="131" t="s">
        <v>73</v>
      </c>
      <c r="Y5" s="157">
        <f ca="1">INDIRECT("'DATA ENTRY'!b"&amp;AH3)</f>
        <v>10230070</v>
      </c>
      <c r="Z5" s="157"/>
      <c r="AA5" s="157"/>
      <c r="AB5" s="157"/>
      <c r="AC5" s="157"/>
      <c r="AD5" s="131"/>
      <c r="AE5" s="197"/>
      <c r="AF5" s="198"/>
      <c r="AG5" s="17"/>
      <c r="AH5" s="17"/>
      <c r="AI5" s="17"/>
      <c r="AJ5" s="17"/>
      <c r="AK5" s="17"/>
      <c r="AL5" s="17"/>
      <c r="AM5" s="17" t="s">
        <v>74</v>
      </c>
    </row>
    <row r="6" s="6" customFormat="1" ht="30.45" customHeight="1" spans="2:39">
      <c r="B6" s="21"/>
      <c r="C6" s="22" t="s">
        <v>75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76"/>
      <c r="Q6" s="76"/>
      <c r="R6" s="115"/>
      <c r="S6" s="116"/>
      <c r="T6" s="116"/>
      <c r="U6" s="114"/>
      <c r="W6" s="132" t="s">
        <v>76</v>
      </c>
      <c r="X6" s="133" t="s">
        <v>73</v>
      </c>
      <c r="Y6" s="157" t="str">
        <f ca="1">INDIRECT("'DATA ENTRY'!c"&amp;AH3)</f>
        <v>M. Ali Imron</v>
      </c>
      <c r="Z6" s="158"/>
      <c r="AA6" s="158"/>
      <c r="AB6" s="158"/>
      <c r="AC6" s="161"/>
      <c r="AD6" s="133"/>
      <c r="AE6" s="199"/>
      <c r="AF6" s="200"/>
      <c r="AG6" s="17" t="s">
        <v>77</v>
      </c>
      <c r="AH6" s="215" t="s">
        <v>78</v>
      </c>
      <c r="AI6" s="216" t="s">
        <v>79</v>
      </c>
      <c r="AJ6" s="215" t="s">
        <v>80</v>
      </c>
      <c r="AK6" s="230"/>
      <c r="AL6" s="17"/>
      <c r="AM6" s="200"/>
    </row>
    <row r="7" s="7" customFormat="1" ht="13.2" customHeight="1" spans="2:39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72"/>
      <c r="P7" s="77"/>
      <c r="Q7" s="77"/>
      <c r="R7" s="77"/>
      <c r="S7" s="109"/>
      <c r="T7" s="109"/>
      <c r="U7" s="116"/>
      <c r="W7" s="132"/>
      <c r="X7" s="133"/>
      <c r="Y7" s="132"/>
      <c r="Z7" s="132"/>
      <c r="AA7" s="132"/>
      <c r="AB7" s="132"/>
      <c r="AC7" s="132"/>
      <c r="AD7" s="133"/>
      <c r="AE7" s="201"/>
      <c r="AF7" s="200"/>
      <c r="AG7" s="217" t="s">
        <v>81</v>
      </c>
      <c r="AH7" s="217"/>
      <c r="AI7" s="217"/>
      <c r="AJ7" s="200"/>
      <c r="AK7" s="215" t="s">
        <v>82</v>
      </c>
      <c r="AL7" s="200"/>
      <c r="AM7" s="200"/>
    </row>
    <row r="8" s="8" customFormat="1" ht="25.05" customHeight="1" spans="2:39">
      <c r="B8" s="23"/>
      <c r="C8" s="24"/>
      <c r="D8" s="24" t="s">
        <v>5</v>
      </c>
      <c r="E8" s="24"/>
      <c r="F8" s="24" t="s">
        <v>73</v>
      </c>
      <c r="G8" s="46">
        <f ca="1">IFERROR(VLOOKUP($Y$5,'DATA ENTRY'!$B$9:$AE$1586,1,0),0)</f>
        <v>10230070</v>
      </c>
      <c r="H8" s="24"/>
      <c r="I8" s="24"/>
      <c r="J8" s="24"/>
      <c r="K8" s="24" t="s">
        <v>83</v>
      </c>
      <c r="L8" s="24" t="s">
        <v>73</v>
      </c>
      <c r="M8" s="46" t="str">
        <f ca="1">IFERROR(VLOOKUP($Y$5,'DATA ENTRY'!$B$9:$AE$1586,27,0),0)</f>
        <v>Head Office</v>
      </c>
      <c r="N8" s="46"/>
      <c r="O8" s="24"/>
      <c r="P8" s="78"/>
      <c r="Q8" s="78"/>
      <c r="R8" s="78"/>
      <c r="S8" s="109"/>
      <c r="T8" s="109"/>
      <c r="U8" s="109"/>
      <c r="W8" s="132"/>
      <c r="X8" s="133"/>
      <c r="Y8" s="159"/>
      <c r="Z8" s="160"/>
      <c r="AA8" s="160"/>
      <c r="AB8" s="161"/>
      <c r="AC8" s="161"/>
      <c r="AD8" s="133"/>
      <c r="AE8" s="165"/>
      <c r="AF8" s="200"/>
      <c r="AG8" s="217" t="s">
        <v>84</v>
      </c>
      <c r="AH8" s="217"/>
      <c r="AI8" s="217"/>
      <c r="AJ8" s="200"/>
      <c r="AK8" s="231" t="s">
        <v>82</v>
      </c>
      <c r="AL8" s="200"/>
      <c r="AM8" s="200"/>
    </row>
    <row r="9" s="8" customFormat="1" ht="13.2" customHeight="1" spans="2:39">
      <c r="B9" s="23"/>
      <c r="C9" s="24"/>
      <c r="D9" s="24"/>
      <c r="E9" s="24"/>
      <c r="F9" s="24"/>
      <c r="G9" s="46"/>
      <c r="H9" s="24"/>
      <c r="I9" s="24"/>
      <c r="J9" s="24"/>
      <c r="K9" s="24"/>
      <c r="L9" s="24"/>
      <c r="M9" s="46"/>
      <c r="N9" s="46"/>
      <c r="O9" s="24"/>
      <c r="P9" s="78"/>
      <c r="Q9" s="78"/>
      <c r="R9" s="78"/>
      <c r="S9" s="109"/>
      <c r="T9" s="109"/>
      <c r="U9" s="109"/>
      <c r="W9" s="132"/>
      <c r="X9" s="133"/>
      <c r="Y9" s="162"/>
      <c r="Z9" s="162"/>
      <c r="AA9" s="162"/>
      <c r="AB9" s="137"/>
      <c r="AC9" s="137"/>
      <c r="AD9" s="137"/>
      <c r="AE9" s="161"/>
      <c r="AF9" s="200"/>
      <c r="AG9" s="217" t="s">
        <v>85</v>
      </c>
      <c r="AH9" s="217"/>
      <c r="AI9" s="217"/>
      <c r="AJ9" s="218" t="s">
        <v>86</v>
      </c>
      <c r="AK9" s="232"/>
      <c r="AL9" s="233"/>
      <c r="AM9" s="200"/>
    </row>
    <row r="10" s="8" customFormat="1" ht="23.4" customHeight="1" spans="2:39">
      <c r="B10" s="23"/>
      <c r="C10" s="24"/>
      <c r="D10" s="24" t="s">
        <v>76</v>
      </c>
      <c r="E10" s="47"/>
      <c r="F10" s="47" t="s">
        <v>73</v>
      </c>
      <c r="G10" s="46" t="str">
        <f ca="1">IFERROR(VLOOKUP($Y$5,'DATA ENTRY'!$B$9:$AE$1586,2,0),0)</f>
        <v>M. Ali Imron</v>
      </c>
      <c r="H10" s="46"/>
      <c r="I10" s="46"/>
      <c r="J10" s="46"/>
      <c r="K10" s="63" t="s">
        <v>87</v>
      </c>
      <c r="L10" s="24" t="s">
        <v>73</v>
      </c>
      <c r="M10" s="46" t="str">
        <f ca="1">IFERROR(VLOOKUP($Y$5,'DATA ENTRY'!$B$9:$AE$1586,3,0),0)</f>
        <v>Programmer - SPV</v>
      </c>
      <c r="N10" s="46"/>
      <c r="O10" s="46"/>
      <c r="P10" s="79"/>
      <c r="Q10" s="79"/>
      <c r="R10" s="117"/>
      <c r="S10" s="109"/>
      <c r="T10" s="109"/>
      <c r="U10" s="109"/>
      <c r="W10" s="132"/>
      <c r="X10" s="133"/>
      <c r="Y10" s="161"/>
      <c r="Z10" s="161"/>
      <c r="AA10" s="161"/>
      <c r="AB10" s="161"/>
      <c r="AC10" s="161"/>
      <c r="AD10" s="161"/>
      <c r="AE10" s="161"/>
      <c r="AF10" s="200"/>
      <c r="AG10" s="200" t="s">
        <v>88</v>
      </c>
      <c r="AH10" s="219">
        <f ca="1">INDIRECT("'DATA ENTRY'!AC"&amp;AH3)</f>
        <v>0</v>
      </c>
      <c r="AI10" s="220"/>
      <c r="AJ10" s="220"/>
      <c r="AK10" s="220"/>
      <c r="AL10" s="220"/>
      <c r="AM10" s="200"/>
    </row>
    <row r="11" s="8" customFormat="1" ht="12" customHeight="1" spans="2:39">
      <c r="B11" s="1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80"/>
      <c r="P11" s="81"/>
      <c r="Q11" s="81"/>
      <c r="R11" s="109"/>
      <c r="S11" s="109"/>
      <c r="T11" s="109"/>
      <c r="U11" s="109"/>
      <c r="W11" s="134"/>
      <c r="X11" s="133"/>
      <c r="Y11" s="163"/>
      <c r="Z11" s="164"/>
      <c r="AA11" s="165"/>
      <c r="AB11" s="165"/>
      <c r="AC11" s="165"/>
      <c r="AD11" s="165"/>
      <c r="AE11" s="132"/>
      <c r="AF11" s="200"/>
      <c r="AG11" s="200" t="s">
        <v>89</v>
      </c>
      <c r="AH11" s="220"/>
      <c r="AI11" s="220"/>
      <c r="AJ11" s="220"/>
      <c r="AK11" s="220"/>
      <c r="AL11" s="220"/>
      <c r="AM11" s="200"/>
    </row>
    <row r="12" s="8" customFormat="1" ht="25.95" customHeight="1" spans="2:39">
      <c r="B12" s="23"/>
      <c r="C12" s="25" t="str">
        <f>'DATA ENTRY'!A4</f>
        <v>PERIODE BULAN MEI 2024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81"/>
      <c r="Q12" s="81"/>
      <c r="R12" s="109"/>
      <c r="S12" s="109"/>
      <c r="T12" s="109"/>
      <c r="U12" s="109"/>
      <c r="W12" s="132"/>
      <c r="X12" s="133"/>
      <c r="Y12" s="166"/>
      <c r="Z12" s="164"/>
      <c r="AA12" s="165"/>
      <c r="AB12" s="167"/>
      <c r="AC12" s="192"/>
      <c r="AD12" s="158"/>
      <c r="AE12" s="132"/>
      <c r="AF12" s="200"/>
      <c r="AG12" s="200" t="s">
        <v>90</v>
      </c>
      <c r="AH12" s="219"/>
      <c r="AI12" s="219"/>
      <c r="AJ12" s="219"/>
      <c r="AK12" s="219"/>
      <c r="AL12" s="219"/>
      <c r="AM12" s="200"/>
    </row>
    <row r="13" s="8" customFormat="1" ht="30" customHeight="1" spans="2:39">
      <c r="B13" s="26"/>
      <c r="C13" s="27"/>
      <c r="D13" s="28"/>
      <c r="E13" s="48"/>
      <c r="F13" s="48"/>
      <c r="G13" s="48"/>
      <c r="H13" s="49"/>
      <c r="I13" s="48"/>
      <c r="J13" s="48"/>
      <c r="K13" s="64"/>
      <c r="L13" s="64"/>
      <c r="M13" s="53"/>
      <c r="N13" s="82"/>
      <c r="O13" s="80"/>
      <c r="P13" s="81"/>
      <c r="Q13" s="81"/>
      <c r="R13" s="109"/>
      <c r="S13" s="109"/>
      <c r="T13" s="109"/>
      <c r="U13" s="109"/>
      <c r="W13" s="132"/>
      <c r="X13" s="133"/>
      <c r="Y13" s="166"/>
      <c r="Z13" s="164"/>
      <c r="AA13" s="165"/>
      <c r="AB13" s="167"/>
      <c r="AC13" s="192"/>
      <c r="AD13" s="158"/>
      <c r="AE13" s="132"/>
      <c r="AF13" s="200"/>
      <c r="AG13" s="200" t="s">
        <v>91</v>
      </c>
      <c r="AH13" s="221" t="s">
        <v>92</v>
      </c>
      <c r="AI13" s="222"/>
      <c r="AJ13" s="222"/>
      <c r="AK13" s="222"/>
      <c r="AL13" s="234"/>
      <c r="AM13" s="200"/>
    </row>
    <row r="14" s="8" customFormat="1" ht="43.8" customHeight="1" spans="2:39">
      <c r="B14" s="29"/>
      <c r="C14" s="30"/>
      <c r="D14" s="30"/>
      <c r="E14" s="50"/>
      <c r="F14" s="50"/>
      <c r="G14" s="50"/>
      <c r="H14" s="51"/>
      <c r="I14" s="50"/>
      <c r="J14" s="50"/>
      <c r="K14" s="50"/>
      <c r="L14" s="50"/>
      <c r="M14" s="51"/>
      <c r="N14" s="83"/>
      <c r="O14" s="80"/>
      <c r="P14" s="81"/>
      <c r="Q14" s="81"/>
      <c r="R14" s="109"/>
      <c r="S14" s="109"/>
      <c r="T14" s="109"/>
      <c r="U14" s="109"/>
      <c r="W14" s="132"/>
      <c r="X14" s="133"/>
      <c r="Y14" s="166"/>
      <c r="Z14" s="164"/>
      <c r="AA14" s="165"/>
      <c r="AB14" s="167"/>
      <c r="AC14" s="192"/>
      <c r="AD14" s="165"/>
      <c r="AE14" s="132"/>
      <c r="AF14" s="200"/>
      <c r="AG14" s="200" t="s">
        <v>93</v>
      </c>
      <c r="AH14" s="223" t="s">
        <v>94</v>
      </c>
      <c r="AI14" s="224"/>
      <c r="AJ14" s="224"/>
      <c r="AK14" s="224"/>
      <c r="AL14" s="235"/>
      <c r="AM14" s="200"/>
    </row>
    <row r="15" s="8" customFormat="1" ht="31.8" customHeight="1" spans="2:39">
      <c r="B15" s="31"/>
      <c r="C15" s="30"/>
      <c r="D15" s="27" t="s">
        <v>95</v>
      </c>
      <c r="E15" s="50"/>
      <c r="F15" s="50"/>
      <c r="G15" s="50"/>
      <c r="H15" s="51"/>
      <c r="I15" s="50"/>
      <c r="J15" s="50"/>
      <c r="K15" s="50"/>
      <c r="L15" s="50"/>
      <c r="M15" s="51" t="s">
        <v>96</v>
      </c>
      <c r="N15" s="84">
        <f ca="1">IFERROR(VLOOKUP($Y$5,'DATA ENTRY'!$B$9:$AE$1586,8,0),0)</f>
        <v>100500000</v>
      </c>
      <c r="O15" s="80"/>
      <c r="P15" s="56"/>
      <c r="Q15" s="81"/>
      <c r="R15" s="109"/>
      <c r="S15" s="109"/>
      <c r="T15" s="109"/>
      <c r="U15" s="109"/>
      <c r="W15" s="132"/>
      <c r="X15" s="133"/>
      <c r="Y15" s="168"/>
      <c r="Z15" s="169"/>
      <c r="AA15" s="170"/>
      <c r="AB15" s="167"/>
      <c r="AC15" s="192"/>
      <c r="AD15" s="167"/>
      <c r="AE15" s="132"/>
      <c r="AF15" s="200"/>
      <c r="AG15" s="200"/>
      <c r="AH15" s="225"/>
      <c r="AI15" s="226"/>
      <c r="AJ15" s="226"/>
      <c r="AK15" s="226"/>
      <c r="AL15" s="236"/>
      <c r="AM15" s="200"/>
    </row>
    <row r="16" s="9" customFormat="1" ht="31.8" customHeight="1" spans="2:38">
      <c r="B16" s="32"/>
      <c r="C16" s="30"/>
      <c r="D16" s="30"/>
      <c r="E16" s="50" t="s">
        <v>97</v>
      </c>
      <c r="F16" s="50"/>
      <c r="G16" s="50"/>
      <c r="H16" s="51"/>
      <c r="I16" s="50"/>
      <c r="J16" s="50"/>
      <c r="K16" s="50"/>
      <c r="L16" s="50"/>
      <c r="M16" s="51" t="s">
        <v>96</v>
      </c>
      <c r="N16" s="84">
        <f ca="1">IFERROR(VLOOKUP($Y$5,'DATA ENTRY'!$B$9:$AE$1586,10,0),0)</f>
        <v>1000000</v>
      </c>
      <c r="O16" s="80"/>
      <c r="P16" s="85"/>
      <c r="Q16" s="85"/>
      <c r="R16" s="118"/>
      <c r="S16" s="118"/>
      <c r="T16" s="118"/>
      <c r="U16" s="118"/>
      <c r="W16" s="135"/>
      <c r="X16" s="136"/>
      <c r="Y16" s="171"/>
      <c r="Z16" s="172"/>
      <c r="AA16" s="173"/>
      <c r="AB16" s="174"/>
      <c r="AC16" s="202"/>
      <c r="AD16" s="203"/>
      <c r="AE16" s="204"/>
      <c r="AH16" s="225"/>
      <c r="AI16" s="226"/>
      <c r="AJ16" s="226"/>
      <c r="AK16" s="226"/>
      <c r="AL16" s="236"/>
    </row>
    <row r="17" s="9" customFormat="1" ht="31.8" customHeight="1" spans="2:38">
      <c r="B17" s="32"/>
      <c r="C17" s="30"/>
      <c r="D17" s="30"/>
      <c r="E17" s="50" t="s">
        <v>98</v>
      </c>
      <c r="F17" s="50"/>
      <c r="G17" s="50"/>
      <c r="H17" s="51"/>
      <c r="I17" s="50"/>
      <c r="J17" s="50"/>
      <c r="K17" s="50"/>
      <c r="L17" s="50"/>
      <c r="M17" s="51" t="s">
        <v>96</v>
      </c>
      <c r="N17" s="84">
        <f ca="1">IFERROR(VLOOKUP($Y$5,'DATA ENTRY'!$B$9:$AE$1586,11,0),0)</f>
        <v>500000</v>
      </c>
      <c r="O17" s="80"/>
      <c r="P17" s="85"/>
      <c r="Q17" s="85"/>
      <c r="R17" s="118"/>
      <c r="S17" s="118"/>
      <c r="T17" s="118"/>
      <c r="U17" s="118"/>
      <c r="W17" s="135"/>
      <c r="X17" s="136"/>
      <c r="Y17" s="171"/>
      <c r="Z17" s="172"/>
      <c r="AA17" s="173"/>
      <c r="AB17" s="174"/>
      <c r="AC17" s="202"/>
      <c r="AD17" s="203"/>
      <c r="AE17" s="204"/>
      <c r="AH17" s="225"/>
      <c r="AI17" s="226"/>
      <c r="AJ17" s="226"/>
      <c r="AK17" s="226"/>
      <c r="AL17" s="236"/>
    </row>
    <row r="18" s="8" customFormat="1" ht="12" customHeight="1" spans="2:39">
      <c r="B18" s="31"/>
      <c r="C18" s="30"/>
      <c r="D18" s="30"/>
      <c r="E18" s="50"/>
      <c r="F18" s="50"/>
      <c r="G18" s="50"/>
      <c r="H18" s="51"/>
      <c r="I18" s="50"/>
      <c r="J18" s="50"/>
      <c r="K18" s="50"/>
      <c r="L18" s="50"/>
      <c r="M18" s="51"/>
      <c r="N18" s="83"/>
      <c r="O18" s="80"/>
      <c r="P18" s="56"/>
      <c r="Q18" s="81"/>
      <c r="R18" s="109"/>
      <c r="S18" s="109"/>
      <c r="T18" s="109"/>
      <c r="U18" s="109"/>
      <c r="W18" s="132"/>
      <c r="X18" s="133"/>
      <c r="Y18" s="168"/>
      <c r="Z18" s="175"/>
      <c r="AA18" s="170"/>
      <c r="AB18" s="167"/>
      <c r="AC18" s="205"/>
      <c r="AD18" s="206"/>
      <c r="AE18" s="207"/>
      <c r="AF18" s="200"/>
      <c r="AG18" s="200"/>
      <c r="AH18" s="225"/>
      <c r="AI18" s="226"/>
      <c r="AJ18" s="226"/>
      <c r="AK18" s="226"/>
      <c r="AL18" s="236"/>
      <c r="AM18" s="200"/>
    </row>
    <row r="19" s="8" customFormat="1" ht="31.8" customHeight="1" spans="2:39">
      <c r="B19" s="31"/>
      <c r="C19" s="30"/>
      <c r="D19" s="27" t="s">
        <v>99</v>
      </c>
      <c r="E19" s="50"/>
      <c r="F19" s="50"/>
      <c r="G19" s="50"/>
      <c r="H19" s="51"/>
      <c r="I19" s="50"/>
      <c r="J19" s="50"/>
      <c r="K19" s="50"/>
      <c r="L19" s="50"/>
      <c r="M19" s="51"/>
      <c r="N19" s="83"/>
      <c r="O19" s="80"/>
      <c r="P19" s="56"/>
      <c r="Q19" s="81"/>
      <c r="R19" s="109"/>
      <c r="S19" s="109"/>
      <c r="T19" s="109"/>
      <c r="U19" s="109"/>
      <c r="W19" s="132"/>
      <c r="X19" s="133"/>
      <c r="Y19" s="168"/>
      <c r="Z19" s="175"/>
      <c r="AA19" s="170"/>
      <c r="AB19" s="167"/>
      <c r="AC19" s="205"/>
      <c r="AD19" s="206"/>
      <c r="AE19" s="207"/>
      <c r="AF19" s="200"/>
      <c r="AG19" s="200"/>
      <c r="AH19" s="227"/>
      <c r="AI19" s="228"/>
      <c r="AJ19" s="228"/>
      <c r="AK19" s="228"/>
      <c r="AL19" s="237"/>
      <c r="AM19" s="200"/>
    </row>
    <row r="20" s="9" customFormat="1" ht="31.8" customHeight="1" spans="2:37">
      <c r="B20" s="32"/>
      <c r="C20" s="30"/>
      <c r="D20" s="30"/>
      <c r="E20" s="50" t="s">
        <v>100</v>
      </c>
      <c r="F20" s="50"/>
      <c r="G20" s="50"/>
      <c r="H20" s="51" t="s">
        <v>73</v>
      </c>
      <c r="I20" s="50" t="s">
        <v>96</v>
      </c>
      <c r="J20" s="65">
        <f ca="1">IFERROR(VLOOKUP($Y$5,'DATA ENTRY'!$B$9:$AE$1586,9,0),0)</f>
        <v>1000000</v>
      </c>
      <c r="K20" s="50"/>
      <c r="L20" s="50"/>
      <c r="M20" s="51"/>
      <c r="N20" s="83"/>
      <c r="O20" s="80"/>
      <c r="P20" s="85"/>
      <c r="Q20" s="85"/>
      <c r="R20" s="118"/>
      <c r="S20" s="118"/>
      <c r="T20" s="118"/>
      <c r="U20" s="118"/>
      <c r="W20" s="135"/>
      <c r="X20" s="136"/>
      <c r="Y20" s="171"/>
      <c r="Z20" s="172"/>
      <c r="AA20" s="173"/>
      <c r="AB20" s="174"/>
      <c r="AC20" s="203"/>
      <c r="AD20" s="203"/>
      <c r="AE20" s="204"/>
      <c r="AG20" s="9" t="s">
        <v>101</v>
      </c>
      <c r="AK20" s="238" t="s">
        <v>82</v>
      </c>
    </row>
    <row r="21" s="9" customFormat="1" ht="31.8" customHeight="1" spans="2:37">
      <c r="B21" s="32"/>
      <c r="C21" s="30"/>
      <c r="D21" s="30"/>
      <c r="E21" s="50" t="s">
        <v>102</v>
      </c>
      <c r="F21" s="50"/>
      <c r="G21" s="50"/>
      <c r="H21" s="51" t="s">
        <v>73</v>
      </c>
      <c r="I21" s="50" t="s">
        <v>96</v>
      </c>
      <c r="J21" s="65">
        <f ca="1">IFERROR(VLOOKUP($Y$5,'DATA ENTRY'!$B$9:$AE$1586,13,0),0)</f>
        <v>1500000</v>
      </c>
      <c r="K21" s="50"/>
      <c r="L21" s="50"/>
      <c r="M21" s="51"/>
      <c r="N21" s="83"/>
      <c r="O21" s="80"/>
      <c r="P21" s="85"/>
      <c r="Q21" s="85"/>
      <c r="R21" s="118"/>
      <c r="S21" s="118"/>
      <c r="T21" s="118"/>
      <c r="U21" s="118"/>
      <c r="W21" s="135"/>
      <c r="X21" s="136"/>
      <c r="Y21" s="171"/>
      <c r="Z21" s="172"/>
      <c r="AA21" s="173"/>
      <c r="AB21" s="174"/>
      <c r="AC21" s="203"/>
      <c r="AD21" s="203"/>
      <c r="AE21" s="204"/>
      <c r="AG21" s="9" t="s">
        <v>103</v>
      </c>
      <c r="AK21" s="239" t="s">
        <v>104</v>
      </c>
    </row>
    <row r="22" s="9" customFormat="1" ht="31.8" customHeight="1" spans="2:37">
      <c r="B22" s="32"/>
      <c r="C22" s="30"/>
      <c r="D22" s="30"/>
      <c r="E22" s="50" t="s">
        <v>105</v>
      </c>
      <c r="F22" s="50"/>
      <c r="G22" s="50"/>
      <c r="H22" s="51" t="s">
        <v>73</v>
      </c>
      <c r="I22" s="50" t="s">
        <v>96</v>
      </c>
      <c r="J22" s="65">
        <f ca="1">IFERROR(VLOOKUP($Y$5,'DATA ENTRY'!$B$9:$AE$1586,14,0),0)</f>
        <v>800000</v>
      </c>
      <c r="K22" s="50"/>
      <c r="L22" s="50"/>
      <c r="M22" s="51"/>
      <c r="N22" s="83"/>
      <c r="O22" s="80"/>
      <c r="P22" s="85"/>
      <c r="Q22" s="85"/>
      <c r="R22" s="118"/>
      <c r="S22" s="118"/>
      <c r="T22" s="118"/>
      <c r="U22" s="118"/>
      <c r="W22" s="135"/>
      <c r="X22" s="136"/>
      <c r="Y22" s="171"/>
      <c r="Z22" s="172"/>
      <c r="AA22" s="173"/>
      <c r="AB22" s="174"/>
      <c r="AC22" s="203"/>
      <c r="AD22" s="203"/>
      <c r="AE22" s="204"/>
      <c r="AG22" s="9" t="s">
        <v>103</v>
      </c>
      <c r="AJ22" s="229" t="s">
        <v>106</v>
      </c>
      <c r="AK22" s="240"/>
    </row>
    <row r="23" s="9" customFormat="1" ht="31.8" customHeight="1" spans="2:31">
      <c r="B23" s="32"/>
      <c r="C23" s="30"/>
      <c r="D23" s="30"/>
      <c r="E23" s="50" t="s">
        <v>107</v>
      </c>
      <c r="F23" s="50"/>
      <c r="G23" s="50"/>
      <c r="H23" s="51" t="s">
        <v>73</v>
      </c>
      <c r="I23" s="50" t="s">
        <v>96</v>
      </c>
      <c r="J23" s="65">
        <f ca="1">IFERROR(VLOOKUP($Y$5,'DATA ENTRY'!$B$9:$AE$1586,15,0),0)</f>
        <v>2400000</v>
      </c>
      <c r="K23" s="50"/>
      <c r="L23" s="50"/>
      <c r="M23" s="51"/>
      <c r="N23" s="83"/>
      <c r="O23" s="80"/>
      <c r="P23" s="85"/>
      <c r="Q23" s="85"/>
      <c r="R23" s="118"/>
      <c r="S23" s="118"/>
      <c r="T23" s="118"/>
      <c r="U23" s="118"/>
      <c r="W23" s="135"/>
      <c r="X23" s="136"/>
      <c r="Y23" s="171"/>
      <c r="Z23" s="172"/>
      <c r="AA23" s="173"/>
      <c r="AB23" s="174"/>
      <c r="AC23" s="203"/>
      <c r="AD23" s="203"/>
      <c r="AE23" s="204"/>
    </row>
    <row r="24" s="9" customFormat="1" ht="31.8" customHeight="1" spans="1:31">
      <c r="A24" s="8"/>
      <c r="B24" s="31"/>
      <c r="C24" s="30"/>
      <c r="D24" s="30"/>
      <c r="E24" s="50"/>
      <c r="F24" s="50"/>
      <c r="G24" s="52" t="s">
        <v>108</v>
      </c>
      <c r="H24" s="52"/>
      <c r="I24" s="52"/>
      <c r="J24" s="52"/>
      <c r="K24" s="50"/>
      <c r="L24" s="50"/>
      <c r="M24" s="51" t="s">
        <v>96</v>
      </c>
      <c r="N24" s="86">
        <f ca="1">SUM(J20:J23)</f>
        <v>5700000</v>
      </c>
      <c r="O24" s="80"/>
      <c r="P24" s="56"/>
      <c r="Q24" s="85"/>
      <c r="R24" s="118"/>
      <c r="S24" s="118"/>
      <c r="T24" s="118"/>
      <c r="U24" s="118"/>
      <c r="W24" s="135"/>
      <c r="X24" s="136"/>
      <c r="Y24" s="171"/>
      <c r="Z24" s="172"/>
      <c r="AA24" s="173"/>
      <c r="AB24" s="174"/>
      <c r="AC24" s="203"/>
      <c r="AD24" s="203"/>
      <c r="AE24" s="204"/>
    </row>
    <row r="25" s="8" customFormat="1" ht="31.8" customHeight="1" spans="2:39">
      <c r="B25" s="31"/>
      <c r="C25" s="30"/>
      <c r="D25" s="30"/>
      <c r="E25" s="50"/>
      <c r="F25" s="50"/>
      <c r="G25" s="50"/>
      <c r="H25" s="53"/>
      <c r="I25" s="50"/>
      <c r="J25" s="66" t="s">
        <v>109</v>
      </c>
      <c r="K25" s="66"/>
      <c r="L25" s="50"/>
      <c r="M25" s="51" t="s">
        <v>96</v>
      </c>
      <c r="N25" s="86">
        <f ca="1">SUM(N15:N24)</f>
        <v>107700000</v>
      </c>
      <c r="O25" s="80"/>
      <c r="P25" s="56"/>
      <c r="Q25" s="81"/>
      <c r="R25" s="109"/>
      <c r="S25" s="109"/>
      <c r="T25" s="109"/>
      <c r="U25" s="109"/>
      <c r="W25" s="132"/>
      <c r="X25" s="137"/>
      <c r="Y25" s="137"/>
      <c r="Z25" s="137"/>
      <c r="AA25" s="137"/>
      <c r="AB25" s="167"/>
      <c r="AC25" s="208"/>
      <c r="AD25" s="137"/>
      <c r="AE25" s="207"/>
      <c r="AF25" s="200"/>
      <c r="AG25" s="200"/>
      <c r="AH25" s="200"/>
      <c r="AI25" s="200"/>
      <c r="AJ25" s="200"/>
      <c r="AK25" s="200"/>
      <c r="AL25" s="200"/>
      <c r="AM25" s="200"/>
    </row>
    <row r="26" s="8" customFormat="1" ht="12" customHeight="1" spans="2:39">
      <c r="B26" s="31"/>
      <c r="C26" s="30"/>
      <c r="D26" s="30"/>
      <c r="E26" s="50"/>
      <c r="F26" s="50"/>
      <c r="G26" s="50"/>
      <c r="H26" s="53"/>
      <c r="I26" s="50"/>
      <c r="J26" s="66"/>
      <c r="K26" s="66"/>
      <c r="L26" s="50"/>
      <c r="M26" s="51"/>
      <c r="N26" s="86"/>
      <c r="O26" s="80"/>
      <c r="P26" s="56"/>
      <c r="Q26" s="81"/>
      <c r="R26" s="109"/>
      <c r="S26" s="109"/>
      <c r="T26" s="109"/>
      <c r="U26" s="109"/>
      <c r="W26" s="132"/>
      <c r="X26" s="133"/>
      <c r="Y26" s="176"/>
      <c r="Z26" s="175"/>
      <c r="AA26" s="168"/>
      <c r="AB26" s="167"/>
      <c r="AC26" s="192"/>
      <c r="AD26" s="167"/>
      <c r="AE26" s="132"/>
      <c r="AF26" s="200"/>
      <c r="AG26" s="200"/>
      <c r="AH26" s="200"/>
      <c r="AI26" s="200"/>
      <c r="AJ26" s="200"/>
      <c r="AK26" s="200"/>
      <c r="AL26" s="200"/>
      <c r="AM26" s="200"/>
    </row>
    <row r="27" s="8" customFormat="1" ht="31.8" customHeight="1" spans="2:39">
      <c r="B27" s="31"/>
      <c r="C27" s="30"/>
      <c r="D27" s="27" t="s">
        <v>110</v>
      </c>
      <c r="E27" s="50"/>
      <c r="F27" s="50"/>
      <c r="G27" s="50"/>
      <c r="H27" s="51"/>
      <c r="I27" s="50"/>
      <c r="J27" s="50"/>
      <c r="K27" s="50"/>
      <c r="L27" s="50"/>
      <c r="M27" s="51"/>
      <c r="N27" s="83"/>
      <c r="O27" s="80"/>
      <c r="P27" s="85"/>
      <c r="Q27" s="81"/>
      <c r="R27" s="109"/>
      <c r="S27" s="109"/>
      <c r="T27" s="109"/>
      <c r="U27" s="109"/>
      <c r="W27" s="132"/>
      <c r="X27" s="133"/>
      <c r="Y27" s="176"/>
      <c r="Z27" s="175"/>
      <c r="AA27" s="168"/>
      <c r="AB27" s="167"/>
      <c r="AC27" s="192"/>
      <c r="AD27" s="167"/>
      <c r="AE27" s="132"/>
      <c r="AF27" s="200"/>
      <c r="AG27" s="200"/>
      <c r="AH27" s="200"/>
      <c r="AI27" s="200"/>
      <c r="AJ27" s="200"/>
      <c r="AK27" s="200"/>
      <c r="AL27" s="200"/>
      <c r="AM27" s="200"/>
    </row>
    <row r="28" s="9" customFormat="1" ht="31.8" customHeight="1" spans="2:31">
      <c r="B28" s="32"/>
      <c r="C28" s="30"/>
      <c r="D28" s="30"/>
      <c r="E28" s="50" t="s">
        <v>57</v>
      </c>
      <c r="F28" s="50"/>
      <c r="G28" s="50"/>
      <c r="H28" s="51" t="s">
        <v>73</v>
      </c>
      <c r="I28" s="50" t="s">
        <v>96</v>
      </c>
      <c r="J28" s="65">
        <f ca="1">IFERROR(VLOOKUP($Y$5,'DATA ENTRY'!$B$9:$AE$1586,18,0),0)</f>
        <v>500000</v>
      </c>
      <c r="K28" s="50"/>
      <c r="L28" s="50"/>
      <c r="M28" s="51"/>
      <c r="N28" s="83"/>
      <c r="O28" s="80"/>
      <c r="P28" s="85"/>
      <c r="Q28" s="85"/>
      <c r="R28" s="118"/>
      <c r="S28" s="118"/>
      <c r="T28" s="118"/>
      <c r="U28" s="118"/>
      <c r="W28" s="135"/>
      <c r="X28" s="136"/>
      <c r="Y28" s="177"/>
      <c r="Z28" s="172"/>
      <c r="AA28" s="171"/>
      <c r="AB28" s="174"/>
      <c r="AC28" s="209"/>
      <c r="AD28" s="174"/>
      <c r="AE28" s="135"/>
    </row>
    <row r="29" s="9" customFormat="1" ht="31.8" customHeight="1" spans="2:31">
      <c r="B29" s="32"/>
      <c r="C29" s="30"/>
      <c r="D29" s="30"/>
      <c r="E29" s="50" t="s">
        <v>58</v>
      </c>
      <c r="F29" s="50"/>
      <c r="G29" s="50"/>
      <c r="H29" s="51" t="s">
        <v>73</v>
      </c>
      <c r="I29" s="50" t="s">
        <v>96</v>
      </c>
      <c r="J29" s="65">
        <f ca="1">IFERROR(VLOOKUP($Y$5,'DATA ENTRY'!$B$9:$AE$1586,19,0),0)</f>
        <v>250000</v>
      </c>
      <c r="K29" s="50"/>
      <c r="L29" s="50"/>
      <c r="M29" s="51"/>
      <c r="N29" s="83"/>
      <c r="O29" s="80"/>
      <c r="P29" s="85"/>
      <c r="Q29" s="85"/>
      <c r="R29" s="118"/>
      <c r="S29" s="118"/>
      <c r="T29" s="118"/>
      <c r="U29" s="118"/>
      <c r="W29" s="135"/>
      <c r="X29" s="136"/>
      <c r="Y29" s="177"/>
      <c r="Z29" s="172"/>
      <c r="AA29" s="171"/>
      <c r="AB29" s="174"/>
      <c r="AC29" s="209"/>
      <c r="AD29" s="174"/>
      <c r="AE29" s="135"/>
    </row>
    <row r="30" s="9" customFormat="1" ht="31.8" customHeight="1" spans="2:31">
      <c r="B30" s="32"/>
      <c r="C30" s="30"/>
      <c r="D30" s="30"/>
      <c r="E30" s="50" t="s">
        <v>59</v>
      </c>
      <c r="F30" s="50"/>
      <c r="G30" s="50"/>
      <c r="H30" s="51" t="s">
        <v>73</v>
      </c>
      <c r="I30" s="50" t="s">
        <v>96</v>
      </c>
      <c r="J30" s="65">
        <f ca="1">IFERROR(VLOOKUP($Y$5,'DATA ENTRY'!$B$9:$AE$1586,20,0),0)</f>
        <v>342000</v>
      </c>
      <c r="K30" s="50"/>
      <c r="L30" s="50"/>
      <c r="M30" s="51"/>
      <c r="N30" s="83"/>
      <c r="O30" s="80"/>
      <c r="P30" s="85"/>
      <c r="Q30" s="85"/>
      <c r="R30" s="118"/>
      <c r="S30" s="118"/>
      <c r="T30" s="118"/>
      <c r="U30" s="118"/>
      <c r="W30" s="135"/>
      <c r="X30" s="138"/>
      <c r="Y30" s="138"/>
      <c r="Z30" s="172"/>
      <c r="AA30" s="178"/>
      <c r="AB30" s="174"/>
      <c r="AC30" s="209"/>
      <c r="AD30" s="174"/>
      <c r="AE30" s="135"/>
    </row>
    <row r="31" s="9" customFormat="1" ht="31.8" customHeight="1" spans="2:31">
      <c r="B31" s="32"/>
      <c r="C31" s="30"/>
      <c r="D31" s="30"/>
      <c r="E31" s="50" t="s">
        <v>60</v>
      </c>
      <c r="F31" s="50"/>
      <c r="G31" s="50"/>
      <c r="H31" s="51" t="s">
        <v>73</v>
      </c>
      <c r="I31" s="50" t="s">
        <v>96</v>
      </c>
      <c r="J31" s="65">
        <f ca="1">IFERROR(VLOOKUP($Y$5,'DATA ENTRY'!$B$9:$AE$1586,21,0),0)</f>
        <v>100424</v>
      </c>
      <c r="K31" s="50"/>
      <c r="L31" s="50"/>
      <c r="M31" s="51"/>
      <c r="N31" s="83"/>
      <c r="O31" s="80"/>
      <c r="P31" s="56"/>
      <c r="Q31" s="85"/>
      <c r="R31" s="118"/>
      <c r="S31" s="119"/>
      <c r="T31" s="119"/>
      <c r="U31" s="118"/>
      <c r="W31" s="135"/>
      <c r="X31" s="135"/>
      <c r="Y31" s="179"/>
      <c r="Z31" s="180"/>
      <c r="AA31" s="179"/>
      <c r="AB31" s="174"/>
      <c r="AC31" s="210"/>
      <c r="AD31" s="174"/>
      <c r="AE31" s="135"/>
    </row>
    <row r="32" s="10" customFormat="1" ht="31.8" customHeight="1" spans="2:39">
      <c r="B32" s="31"/>
      <c r="C32" s="30"/>
      <c r="D32" s="30"/>
      <c r="E32" s="50"/>
      <c r="F32" s="50"/>
      <c r="G32" s="52" t="s">
        <v>111</v>
      </c>
      <c r="H32" s="52"/>
      <c r="I32" s="52"/>
      <c r="J32" s="52"/>
      <c r="K32" s="50"/>
      <c r="L32" s="50"/>
      <c r="M32" s="51" t="s">
        <v>96</v>
      </c>
      <c r="N32" s="86">
        <f ca="1">SUM(J28:J31)</f>
        <v>1192424</v>
      </c>
      <c r="O32" s="80"/>
      <c r="P32" s="87"/>
      <c r="Q32" s="81"/>
      <c r="R32" s="109"/>
      <c r="S32" s="112"/>
      <c r="T32" s="112"/>
      <c r="U32" s="112"/>
      <c r="W32" s="134"/>
      <c r="X32" s="132"/>
      <c r="Y32" s="181"/>
      <c r="Z32" s="132"/>
      <c r="AA32" s="132"/>
      <c r="AB32" s="132"/>
      <c r="AC32" s="132"/>
      <c r="AD32" s="132"/>
      <c r="AE32" s="132"/>
      <c r="AF32" s="200"/>
      <c r="AG32" s="200"/>
      <c r="AH32" s="200"/>
      <c r="AI32" s="200"/>
      <c r="AJ32" s="200"/>
      <c r="AK32" s="200"/>
      <c r="AL32" s="200"/>
      <c r="AM32" s="200">
        <v>0</v>
      </c>
    </row>
    <row r="33" s="10" customFormat="1" ht="26.85" customHeight="1" spans="2:39">
      <c r="B33" s="31"/>
      <c r="C33" s="30"/>
      <c r="D33" s="30"/>
      <c r="E33" s="50"/>
      <c r="F33" s="50"/>
      <c r="G33" s="50"/>
      <c r="H33" s="53"/>
      <c r="I33" s="64"/>
      <c r="J33" s="67" t="s">
        <v>112</v>
      </c>
      <c r="K33" s="67"/>
      <c r="L33" s="64"/>
      <c r="M33" s="88" t="s">
        <v>96</v>
      </c>
      <c r="N33" s="89">
        <f ca="1">N25-N32</f>
        <v>106507576</v>
      </c>
      <c r="O33" s="80"/>
      <c r="P33" s="87"/>
      <c r="Q33" s="120"/>
      <c r="R33" s="112"/>
      <c r="S33" s="112"/>
      <c r="T33" s="112"/>
      <c r="U33" s="112"/>
      <c r="W33" s="132"/>
      <c r="X33" s="133"/>
      <c r="Y33" s="182"/>
      <c r="Z33" s="164"/>
      <c r="AA33" s="183"/>
      <c r="AB33" s="184"/>
      <c r="AC33" s="192"/>
      <c r="AD33" s="132"/>
      <c r="AE33" s="132"/>
      <c r="AF33" s="200"/>
      <c r="AG33" s="200"/>
      <c r="AH33" s="200"/>
      <c r="AI33" s="200"/>
      <c r="AJ33" s="200"/>
      <c r="AK33" s="200"/>
      <c r="AL33" s="200"/>
      <c r="AM33" s="200"/>
    </row>
    <row r="34" s="10" customFormat="1" ht="26.85" customHeight="1" spans="2:39">
      <c r="B34" s="31"/>
      <c r="C34" s="31"/>
      <c r="D34" s="33"/>
      <c r="E34" s="54"/>
      <c r="F34" s="54"/>
      <c r="G34" s="54"/>
      <c r="H34" s="55"/>
      <c r="I34" s="54"/>
      <c r="J34" s="68"/>
      <c r="K34" s="54"/>
      <c r="L34" s="54"/>
      <c r="M34" s="55"/>
      <c r="N34" s="90"/>
      <c r="O34" s="91"/>
      <c r="P34" s="87"/>
      <c r="Q34" s="120"/>
      <c r="R34" s="112"/>
      <c r="S34" s="112"/>
      <c r="T34" s="112"/>
      <c r="U34" s="112"/>
      <c r="W34" s="132"/>
      <c r="X34" s="133"/>
      <c r="Y34" s="185"/>
      <c r="Z34" s="164"/>
      <c r="AA34" s="167"/>
      <c r="AB34" s="167"/>
      <c r="AC34" s="192"/>
      <c r="AD34" s="167"/>
      <c r="AE34" s="132"/>
      <c r="AF34" s="200"/>
      <c r="AG34" s="200"/>
      <c r="AH34" s="200"/>
      <c r="AI34" s="200"/>
      <c r="AJ34" s="200"/>
      <c r="AK34" s="200"/>
      <c r="AL34" s="200"/>
      <c r="AM34" s="200"/>
    </row>
    <row r="35" s="10" customFormat="1" ht="23.25" spans="2:39">
      <c r="B35" s="34"/>
      <c r="C35" s="34"/>
      <c r="D35" s="34"/>
      <c r="E35" s="56"/>
      <c r="F35" s="56"/>
      <c r="G35" s="56"/>
      <c r="H35" s="57"/>
      <c r="I35" s="56"/>
      <c r="J35" s="56"/>
      <c r="K35" s="56"/>
      <c r="L35" s="56"/>
      <c r="M35" s="57"/>
      <c r="N35" s="91" t="str">
        <f>ALL!A4</f>
        <v>Jakarta, Mei 2024</v>
      </c>
      <c r="O35" s="91"/>
      <c r="P35" s="87"/>
      <c r="Q35" s="120"/>
      <c r="R35" s="112"/>
      <c r="S35" s="112"/>
      <c r="T35" s="112"/>
      <c r="U35" s="112"/>
      <c r="W35" s="132"/>
      <c r="X35" s="133"/>
      <c r="Y35" s="132"/>
      <c r="Z35" s="164"/>
      <c r="AA35" s="167"/>
      <c r="AB35" s="167"/>
      <c r="AC35" s="192"/>
      <c r="AD35" s="167"/>
      <c r="AE35" s="132"/>
      <c r="AF35" s="200"/>
      <c r="AG35" s="200"/>
      <c r="AH35" s="200"/>
      <c r="AI35" s="200"/>
      <c r="AJ35" s="200"/>
      <c r="AK35" s="200"/>
      <c r="AL35" s="200"/>
      <c r="AM35" s="200"/>
    </row>
    <row r="36" s="10" customFormat="1" ht="10.05" customHeight="1" spans="2:39">
      <c r="B36" s="34"/>
      <c r="C36" s="34"/>
      <c r="D36" s="34"/>
      <c r="E36" s="56"/>
      <c r="F36" s="56"/>
      <c r="G36" s="56"/>
      <c r="H36" s="57"/>
      <c r="I36" s="56"/>
      <c r="J36" s="56"/>
      <c r="K36" s="56"/>
      <c r="L36" s="56"/>
      <c r="M36" s="57"/>
      <c r="N36" s="91"/>
      <c r="O36" s="91"/>
      <c r="P36" s="92"/>
      <c r="Q36" s="120"/>
      <c r="R36" s="112"/>
      <c r="S36" s="112"/>
      <c r="T36" s="112"/>
      <c r="U36" s="112"/>
      <c r="W36" s="132"/>
      <c r="X36" s="133"/>
      <c r="Y36" s="132"/>
      <c r="Z36" s="164"/>
      <c r="AA36" s="167"/>
      <c r="AB36" s="167"/>
      <c r="AC36" s="192"/>
      <c r="AD36" s="167"/>
      <c r="AE36" s="132"/>
      <c r="AF36" s="200"/>
      <c r="AG36" s="200"/>
      <c r="AH36" s="200"/>
      <c r="AI36" s="200"/>
      <c r="AJ36" s="200"/>
      <c r="AK36" s="200"/>
      <c r="AL36" s="200"/>
      <c r="AM36" s="200"/>
    </row>
    <row r="37" s="11" customFormat="1" ht="24.3" customHeight="1" spans="2:31">
      <c r="B37" s="35"/>
      <c r="C37" s="35"/>
      <c r="D37" s="29"/>
      <c r="E37" s="58"/>
      <c r="F37" s="58"/>
      <c r="G37" s="58"/>
      <c r="H37" s="59"/>
      <c r="I37" s="58"/>
      <c r="J37" s="69"/>
      <c r="K37" s="58"/>
      <c r="L37" s="58"/>
      <c r="M37" s="59"/>
      <c r="N37" s="93"/>
      <c r="O37" s="93"/>
      <c r="P37" s="92"/>
      <c r="Q37" s="92"/>
      <c r="R37" s="111"/>
      <c r="S37" s="111"/>
      <c r="T37" s="111"/>
      <c r="U37" s="111"/>
      <c r="W37" s="139"/>
      <c r="X37" s="140"/>
      <c r="Y37" s="139"/>
      <c r="Z37" s="186"/>
      <c r="AA37" s="187"/>
      <c r="AB37" s="187"/>
      <c r="AC37" s="187"/>
      <c r="AD37" s="139"/>
      <c r="AE37" s="139"/>
    </row>
    <row r="38" s="11" customFormat="1" ht="24.3" customHeight="1" spans="2:31">
      <c r="B38" s="35"/>
      <c r="C38" s="35"/>
      <c r="D38" s="29"/>
      <c r="E38" s="58"/>
      <c r="F38" s="58"/>
      <c r="G38" s="58"/>
      <c r="H38" s="59"/>
      <c r="I38" s="58"/>
      <c r="J38" s="69"/>
      <c r="K38" s="69"/>
      <c r="L38" s="69"/>
      <c r="M38" s="69"/>
      <c r="N38" s="69"/>
      <c r="O38" s="93"/>
      <c r="P38" s="94"/>
      <c r="Q38" s="92"/>
      <c r="R38" s="111"/>
      <c r="S38" s="111"/>
      <c r="T38" s="111"/>
      <c r="U38" s="111"/>
      <c r="W38" s="141"/>
      <c r="X38" s="140"/>
      <c r="Y38" s="140"/>
      <c r="Z38" s="140"/>
      <c r="AA38" s="140"/>
      <c r="AB38" s="187"/>
      <c r="AC38" s="211"/>
      <c r="AD38" s="139"/>
      <c r="AE38" s="139"/>
    </row>
    <row r="39" s="11" customFormat="1" ht="24.3" customHeight="1" spans="2:31">
      <c r="B39" s="36"/>
      <c r="C39" s="37"/>
      <c r="D39" s="37"/>
      <c r="E39" s="37"/>
      <c r="F39" s="37"/>
      <c r="G39" s="37"/>
      <c r="H39" s="59"/>
      <c r="I39" s="37"/>
      <c r="J39" s="69"/>
      <c r="K39" s="37"/>
      <c r="L39" s="37"/>
      <c r="M39" s="37"/>
      <c r="N39" s="37"/>
      <c r="O39" s="93"/>
      <c r="P39" s="95"/>
      <c r="Q39" s="92"/>
      <c r="R39" s="111"/>
      <c r="S39" s="121"/>
      <c r="T39" s="121"/>
      <c r="U39" s="111"/>
      <c r="W39" s="142"/>
      <c r="X39" s="139"/>
      <c r="Y39" s="139"/>
      <c r="Z39" s="139"/>
      <c r="AA39" s="139"/>
      <c r="AB39" s="139"/>
      <c r="AC39" s="139"/>
      <c r="AD39" s="139"/>
      <c r="AE39" s="139"/>
    </row>
    <row r="40" s="10" customFormat="1" ht="25.05" customHeight="1" spans="2:39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96"/>
      <c r="Q40" s="110"/>
      <c r="R40" s="110"/>
      <c r="S40" s="103"/>
      <c r="T40" s="103"/>
      <c r="U40" s="112"/>
      <c r="W40" s="132"/>
      <c r="X40" s="133"/>
      <c r="Y40" s="188"/>
      <c r="Z40" s="164"/>
      <c r="AA40" s="132"/>
      <c r="AB40" s="132"/>
      <c r="AC40" s="192"/>
      <c r="AD40" s="132"/>
      <c r="AE40" s="132"/>
      <c r="AF40" s="200"/>
      <c r="AG40" s="200"/>
      <c r="AH40" s="200"/>
      <c r="AI40" s="200"/>
      <c r="AJ40" s="200"/>
      <c r="AK40" s="200"/>
      <c r="AL40" s="200"/>
      <c r="AM40" s="200"/>
    </row>
    <row r="41" s="10" customFormat="1" ht="16.05" customHeight="1" spans="2:39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97"/>
      <c r="O41" s="98"/>
      <c r="P41" s="99"/>
      <c r="Q41" s="100"/>
      <c r="R41" s="100"/>
      <c r="S41" s="122"/>
      <c r="T41" s="122"/>
      <c r="U41" s="112"/>
      <c r="W41" s="132"/>
      <c r="X41" s="133"/>
      <c r="Y41" s="188"/>
      <c r="Z41" s="164"/>
      <c r="AA41" s="132"/>
      <c r="AB41" s="132"/>
      <c r="AC41" s="192"/>
      <c r="AD41" s="132"/>
      <c r="AE41" s="132"/>
      <c r="AF41" s="200"/>
      <c r="AG41" s="200"/>
      <c r="AH41" s="200"/>
      <c r="AI41" s="200"/>
      <c r="AJ41" s="200"/>
      <c r="AK41" s="200"/>
      <c r="AL41" s="200"/>
      <c r="AM41" s="200"/>
    </row>
    <row r="42" s="10" customFormat="1" ht="16.05" customHeight="1" spans="2:39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100"/>
      <c r="P42" s="101"/>
      <c r="Q42" s="100"/>
      <c r="R42" s="123"/>
      <c r="S42" s="122"/>
      <c r="T42" s="122"/>
      <c r="U42" s="143"/>
      <c r="W42" s="132"/>
      <c r="X42" s="133"/>
      <c r="Y42" s="188"/>
      <c r="Z42" s="164"/>
      <c r="AA42" s="132"/>
      <c r="AB42" s="132"/>
      <c r="AC42" s="192"/>
      <c r="AD42" s="167"/>
      <c r="AE42" s="132"/>
      <c r="AF42" s="17"/>
      <c r="AG42" s="200"/>
      <c r="AH42" s="200"/>
      <c r="AI42" s="200"/>
      <c r="AJ42" s="200"/>
      <c r="AK42" s="200"/>
      <c r="AL42" s="200"/>
      <c r="AM42" s="17"/>
    </row>
    <row r="43" ht="16.05" customHeight="1" spans="1:38">
      <c r="A43" s="10"/>
      <c r="B43" s="41"/>
      <c r="C43" s="41"/>
      <c r="D43" s="42"/>
      <c r="E43" s="60"/>
      <c r="F43" s="60"/>
      <c r="G43" s="60"/>
      <c r="H43" s="61"/>
      <c r="I43" s="60"/>
      <c r="J43" s="60"/>
      <c r="K43" s="60"/>
      <c r="L43" s="60"/>
      <c r="M43" s="61"/>
      <c r="N43" s="102"/>
      <c r="O43" s="103"/>
      <c r="P43" s="104"/>
      <c r="Q43" s="124"/>
      <c r="R43" s="125"/>
      <c r="S43" s="122"/>
      <c r="T43" s="122"/>
      <c r="U43" s="143"/>
      <c r="W43" s="144"/>
      <c r="X43" s="133"/>
      <c r="Y43" s="133"/>
      <c r="Z43" s="133"/>
      <c r="AA43" s="133"/>
      <c r="AB43" s="189"/>
      <c r="AC43" s="212"/>
      <c r="AD43" s="167"/>
      <c r="AE43" s="132"/>
      <c r="AG43" s="200"/>
      <c r="AH43" s="200"/>
      <c r="AI43" s="200"/>
      <c r="AJ43" s="200"/>
      <c r="AK43" s="200"/>
      <c r="AL43" s="200"/>
    </row>
    <row r="44" ht="16.05" customHeight="1" spans="2:31">
      <c r="B44" s="41"/>
      <c r="C44" s="41"/>
      <c r="D44" s="43"/>
      <c r="E44" s="43"/>
      <c r="F44" s="43"/>
      <c r="G44" s="43"/>
      <c r="H44" s="62"/>
      <c r="I44" s="43"/>
      <c r="J44" s="43"/>
      <c r="K44" s="43"/>
      <c r="L44" s="43"/>
      <c r="M44" s="62"/>
      <c r="N44" s="105"/>
      <c r="O44" s="106"/>
      <c r="P44" s="104"/>
      <c r="Q44" s="124"/>
      <c r="R44" s="125"/>
      <c r="S44" s="122"/>
      <c r="T44" s="122"/>
      <c r="U44" s="145"/>
      <c r="W44" s="132"/>
      <c r="X44" s="132"/>
      <c r="Y44" s="188"/>
      <c r="Z44" s="164"/>
      <c r="AA44" s="190"/>
      <c r="AB44" s="190"/>
      <c r="AC44" s="190"/>
      <c r="AD44" s="190"/>
      <c r="AE44" s="132"/>
    </row>
    <row r="45" ht="16.05" customHeight="1" spans="2:31">
      <c r="B45" s="44"/>
      <c r="C45" s="44"/>
      <c r="D45" s="43"/>
      <c r="E45" s="43"/>
      <c r="F45" s="43"/>
      <c r="G45" s="43"/>
      <c r="H45" s="62"/>
      <c r="I45" s="43"/>
      <c r="J45" s="43"/>
      <c r="K45" s="43"/>
      <c r="L45" s="43"/>
      <c r="M45" s="62"/>
      <c r="N45" s="105"/>
      <c r="O45" s="106"/>
      <c r="P45" s="107"/>
      <c r="Q45" s="124"/>
      <c r="R45" s="125"/>
      <c r="S45" s="122"/>
      <c r="T45" s="122"/>
      <c r="U45" s="145"/>
      <c r="W45" s="144"/>
      <c r="X45" s="133"/>
      <c r="Y45" s="133"/>
      <c r="Z45" s="133"/>
      <c r="AA45" s="133"/>
      <c r="AB45" s="132"/>
      <c r="AC45" s="212"/>
      <c r="AD45" s="132"/>
      <c r="AE45" s="132"/>
    </row>
    <row r="46" ht="16.05" customHeight="1" spans="2:31">
      <c r="B46" s="44"/>
      <c r="C46" s="44"/>
      <c r="D46" s="43"/>
      <c r="E46" s="43"/>
      <c r="F46" s="43"/>
      <c r="G46" s="43"/>
      <c r="H46" s="62"/>
      <c r="I46" s="43"/>
      <c r="J46" s="43"/>
      <c r="K46" s="43"/>
      <c r="L46" s="43"/>
      <c r="M46" s="62"/>
      <c r="N46" s="105"/>
      <c r="O46" s="106"/>
      <c r="P46" s="107"/>
      <c r="Q46" s="124"/>
      <c r="R46" s="125"/>
      <c r="S46" s="122"/>
      <c r="T46" s="122"/>
      <c r="U46" s="110"/>
      <c r="W46" s="146"/>
      <c r="X46" s="146"/>
      <c r="Y46" s="190"/>
      <c r="Z46" s="146"/>
      <c r="AA46" s="146"/>
      <c r="AB46" s="146"/>
      <c r="AC46" s="146"/>
      <c r="AD46" s="146"/>
      <c r="AE46" s="146"/>
    </row>
    <row r="47" ht="16.05" customHeight="1" spans="2:31">
      <c r="B47" s="44"/>
      <c r="C47" s="44"/>
      <c r="D47" s="43"/>
      <c r="E47" s="43"/>
      <c r="F47" s="43"/>
      <c r="G47" s="43"/>
      <c r="H47" s="62"/>
      <c r="I47" s="43"/>
      <c r="J47" s="43"/>
      <c r="K47" s="43"/>
      <c r="L47" s="43"/>
      <c r="M47" s="62"/>
      <c r="N47" s="105"/>
      <c r="O47" s="106"/>
      <c r="P47" s="107"/>
      <c r="Q47" s="124"/>
      <c r="R47" s="125"/>
      <c r="S47" s="122"/>
      <c r="T47" s="122"/>
      <c r="U47" s="110"/>
      <c r="W47" s="146"/>
      <c r="X47" s="146"/>
      <c r="Y47" s="191"/>
      <c r="Z47" s="191"/>
      <c r="AA47" s="191"/>
      <c r="AB47" s="191"/>
      <c r="AC47" s="191"/>
      <c r="AD47" s="146"/>
      <c r="AE47" s="146"/>
    </row>
    <row r="48" ht="16.05" customHeight="1" spans="2:31">
      <c r="B48" s="44"/>
      <c r="C48" s="44"/>
      <c r="D48" s="43"/>
      <c r="E48" s="43"/>
      <c r="F48" s="43"/>
      <c r="G48" s="43"/>
      <c r="H48" s="62"/>
      <c r="I48" s="43"/>
      <c r="J48" s="43"/>
      <c r="K48" s="43"/>
      <c r="L48" s="43"/>
      <c r="M48" s="62"/>
      <c r="N48" s="105"/>
      <c r="O48" s="106"/>
      <c r="P48" s="107"/>
      <c r="Q48" s="124"/>
      <c r="R48" s="125"/>
      <c r="S48" s="122"/>
      <c r="T48" s="122"/>
      <c r="U48" s="110"/>
      <c r="W48" s="146"/>
      <c r="X48" s="146"/>
      <c r="Y48" s="192"/>
      <c r="Z48" s="193"/>
      <c r="AA48" s="193"/>
      <c r="AB48" s="193"/>
      <c r="AC48" s="146"/>
      <c r="AD48" s="146"/>
      <c r="AE48" s="146"/>
    </row>
    <row r="49" ht="16.05" customHeight="1" spans="2:31">
      <c r="B49" s="44"/>
      <c r="C49" s="44"/>
      <c r="D49" s="43"/>
      <c r="E49" s="43"/>
      <c r="F49" s="43"/>
      <c r="G49" s="43"/>
      <c r="H49" s="62"/>
      <c r="I49" s="43"/>
      <c r="J49" s="43"/>
      <c r="K49" s="43"/>
      <c r="L49" s="43"/>
      <c r="M49" s="62"/>
      <c r="N49" s="105"/>
      <c r="O49" s="106"/>
      <c r="P49" s="107"/>
      <c r="Q49" s="124"/>
      <c r="R49" s="125"/>
      <c r="S49" s="122"/>
      <c r="T49" s="122"/>
      <c r="U49" s="110"/>
      <c r="W49" s="132"/>
      <c r="X49" s="146"/>
      <c r="Y49" s="166"/>
      <c r="Z49" s="166"/>
      <c r="AA49" s="166"/>
      <c r="AB49" s="166"/>
      <c r="AC49" s="166"/>
      <c r="AD49" s="146"/>
      <c r="AE49" s="146"/>
    </row>
    <row r="50" ht="16.05" customHeight="1" spans="2:31">
      <c r="B50" s="44"/>
      <c r="C50" s="44"/>
      <c r="D50" s="43"/>
      <c r="E50" s="43"/>
      <c r="F50" s="43"/>
      <c r="G50" s="43"/>
      <c r="H50" s="62"/>
      <c r="I50" s="43"/>
      <c r="J50" s="43"/>
      <c r="K50" s="43"/>
      <c r="L50" s="43"/>
      <c r="M50" s="62"/>
      <c r="N50" s="105"/>
      <c r="O50" s="106"/>
      <c r="P50" s="107"/>
      <c r="Q50" s="124"/>
      <c r="R50" s="125"/>
      <c r="S50" s="122"/>
      <c r="T50" s="122"/>
      <c r="U50" s="110"/>
      <c r="W50" s="147"/>
      <c r="X50" s="147"/>
      <c r="Y50" s="147"/>
      <c r="Z50" s="147"/>
      <c r="AA50" s="147"/>
      <c r="AB50" s="147"/>
      <c r="AC50" s="147"/>
      <c r="AD50" s="147"/>
      <c r="AE50" s="147"/>
    </row>
    <row r="51" ht="16.05" customHeight="1" spans="2:31">
      <c r="B51" s="44"/>
      <c r="C51" s="44"/>
      <c r="D51" s="43"/>
      <c r="E51" s="43"/>
      <c r="F51" s="43"/>
      <c r="G51" s="43"/>
      <c r="H51" s="62"/>
      <c r="I51" s="43"/>
      <c r="J51" s="43"/>
      <c r="K51" s="43"/>
      <c r="L51" s="43"/>
      <c r="M51" s="62"/>
      <c r="N51" s="105"/>
      <c r="O51" s="106"/>
      <c r="P51" s="108"/>
      <c r="Q51" s="124"/>
      <c r="R51" s="125"/>
      <c r="S51" s="122"/>
      <c r="T51" s="122"/>
      <c r="U51" s="110"/>
      <c r="W51" s="148"/>
      <c r="X51" s="149"/>
      <c r="Y51" s="149"/>
      <c r="Z51" s="149"/>
      <c r="AA51" s="149"/>
      <c r="AB51" s="149"/>
      <c r="AC51" s="149"/>
      <c r="AD51" s="149"/>
      <c r="AE51" s="149"/>
    </row>
    <row r="52" ht="16.05" customHeight="1" spans="2:31">
      <c r="B52" s="44"/>
      <c r="C52" s="44"/>
      <c r="D52" s="43"/>
      <c r="E52" s="43"/>
      <c r="F52" s="43"/>
      <c r="G52" s="43"/>
      <c r="H52" s="62"/>
      <c r="I52" s="43"/>
      <c r="J52" s="43"/>
      <c r="K52" s="43"/>
      <c r="L52" s="43"/>
      <c r="M52" s="62"/>
      <c r="N52" s="105"/>
      <c r="O52" s="106"/>
      <c r="P52" s="108"/>
      <c r="Q52" s="124"/>
      <c r="R52" s="125"/>
      <c r="S52" s="122"/>
      <c r="T52" s="122"/>
      <c r="U52" s="110"/>
      <c r="W52" s="150"/>
      <c r="X52" s="147"/>
      <c r="Y52" s="147"/>
      <c r="Z52" s="147"/>
      <c r="AA52" s="147"/>
      <c r="AB52" s="147"/>
      <c r="AC52" s="147"/>
      <c r="AD52" s="147"/>
      <c r="AE52" s="147"/>
    </row>
    <row r="53" ht="16.05" customHeight="1" spans="2:31">
      <c r="B53" s="44"/>
      <c r="C53" s="44"/>
      <c r="D53" s="43"/>
      <c r="E53" s="43"/>
      <c r="F53" s="43"/>
      <c r="G53" s="43"/>
      <c r="H53" s="62"/>
      <c r="I53" s="43"/>
      <c r="J53" s="43"/>
      <c r="K53" s="43"/>
      <c r="L53" s="43"/>
      <c r="M53" s="62"/>
      <c r="N53" s="105"/>
      <c r="O53" s="106"/>
      <c r="P53" s="108"/>
      <c r="Q53" s="124"/>
      <c r="R53" s="125"/>
      <c r="S53" s="122"/>
      <c r="T53" s="122"/>
      <c r="U53" s="110"/>
      <c r="W53" s="150"/>
      <c r="X53" s="147"/>
      <c r="Y53" s="147"/>
      <c r="Z53" s="147"/>
      <c r="AA53" s="147"/>
      <c r="AB53" s="147"/>
      <c r="AC53" s="147"/>
      <c r="AD53" s="147"/>
      <c r="AE53" s="147"/>
    </row>
    <row r="54" ht="16.05" customHeight="1" spans="2:31">
      <c r="B54" s="44"/>
      <c r="C54" s="44"/>
      <c r="D54" s="43"/>
      <c r="E54" s="43"/>
      <c r="F54" s="43"/>
      <c r="G54" s="43"/>
      <c r="H54" s="62"/>
      <c r="I54" s="43"/>
      <c r="J54" s="43"/>
      <c r="K54" s="43"/>
      <c r="L54" s="43"/>
      <c r="M54" s="62"/>
      <c r="N54" s="105"/>
      <c r="O54" s="106"/>
      <c r="P54" s="108"/>
      <c r="Q54" s="124"/>
      <c r="R54" s="125"/>
      <c r="S54" s="122"/>
      <c r="T54" s="122"/>
      <c r="U54" s="110"/>
      <c r="W54" s="150"/>
      <c r="X54" s="147"/>
      <c r="Y54" s="147"/>
      <c r="Z54" s="147"/>
      <c r="AA54" s="147"/>
      <c r="AB54" s="147"/>
      <c r="AC54" s="147"/>
      <c r="AD54" s="147"/>
      <c r="AE54" s="147"/>
    </row>
    <row r="55" ht="16.05" customHeight="1" spans="2:31">
      <c r="B55" s="44"/>
      <c r="C55" s="44"/>
      <c r="D55" s="43"/>
      <c r="E55" s="43"/>
      <c r="F55" s="43"/>
      <c r="G55" s="43"/>
      <c r="H55" s="62"/>
      <c r="I55" s="43"/>
      <c r="J55" s="43"/>
      <c r="K55" s="43"/>
      <c r="L55" s="43"/>
      <c r="M55" s="62"/>
      <c r="N55" s="105"/>
      <c r="O55" s="106"/>
      <c r="P55" s="108"/>
      <c r="Q55" s="124"/>
      <c r="R55" s="125"/>
      <c r="S55" s="122"/>
      <c r="T55" s="122"/>
      <c r="U55" s="110"/>
      <c r="W55" s="151"/>
      <c r="X55" s="147"/>
      <c r="Y55" s="147"/>
      <c r="Z55" s="147"/>
      <c r="AA55" s="147"/>
      <c r="AB55" s="147"/>
      <c r="AC55" s="147"/>
      <c r="AD55" s="147"/>
      <c r="AE55" s="147"/>
    </row>
    <row r="56" ht="16.05" customHeight="1" spans="2:31">
      <c r="B56" s="44"/>
      <c r="C56" s="44"/>
      <c r="D56" s="43"/>
      <c r="E56" s="43"/>
      <c r="F56" s="43"/>
      <c r="G56" s="43"/>
      <c r="H56" s="62"/>
      <c r="I56" s="43"/>
      <c r="J56" s="43"/>
      <c r="K56" s="43"/>
      <c r="L56" s="43"/>
      <c r="M56" s="62"/>
      <c r="N56" s="105"/>
      <c r="O56" s="106"/>
      <c r="P56" s="109"/>
      <c r="Q56" s="124"/>
      <c r="R56" s="125"/>
      <c r="S56" s="122"/>
      <c r="T56" s="122"/>
      <c r="U56" s="110"/>
      <c r="W56" s="152"/>
      <c r="X56" s="153"/>
      <c r="Y56" s="153"/>
      <c r="Z56" s="153"/>
      <c r="AA56" s="153"/>
      <c r="AB56" s="194"/>
      <c r="AC56" s="153"/>
      <c r="AD56" s="153"/>
      <c r="AE56" s="153"/>
    </row>
    <row r="57" ht="16.05" customHeight="1" spans="2:31">
      <c r="B57" s="44"/>
      <c r="C57" s="44"/>
      <c r="D57" s="43"/>
      <c r="E57" s="43"/>
      <c r="F57" s="43"/>
      <c r="G57" s="43"/>
      <c r="H57" s="62"/>
      <c r="I57" s="43"/>
      <c r="J57" s="43"/>
      <c r="K57" s="43"/>
      <c r="L57" s="43"/>
      <c r="M57" s="62"/>
      <c r="N57" s="105"/>
      <c r="O57" s="106"/>
      <c r="P57" s="109"/>
      <c r="Q57" s="124"/>
      <c r="R57" s="125"/>
      <c r="S57" s="110"/>
      <c r="T57" s="110"/>
      <c r="U57" s="110"/>
      <c r="W57" s="154"/>
      <c r="X57" s="155"/>
      <c r="Y57" s="154"/>
      <c r="Z57" s="154"/>
      <c r="AA57" s="154"/>
      <c r="AB57" s="155"/>
      <c r="AC57" s="154"/>
      <c r="AD57" s="154"/>
      <c r="AE57" s="154"/>
    </row>
    <row r="58" spans="2:31">
      <c r="B58" s="44"/>
      <c r="C58" s="44"/>
      <c r="D58" s="43"/>
      <c r="E58" s="43"/>
      <c r="F58" s="43"/>
      <c r="G58" s="43"/>
      <c r="H58" s="62"/>
      <c r="I58" s="43"/>
      <c r="J58" s="43"/>
      <c r="K58" s="43"/>
      <c r="L58" s="43"/>
      <c r="M58" s="62"/>
      <c r="N58" s="105"/>
      <c r="O58" s="106"/>
      <c r="P58" s="110"/>
      <c r="Q58" s="124"/>
      <c r="R58" s="125"/>
      <c r="U58" s="110"/>
      <c r="W58" s="147"/>
      <c r="X58" s="147"/>
      <c r="Y58" s="147"/>
      <c r="Z58" s="147"/>
      <c r="AA58" s="147"/>
      <c r="AB58" s="147"/>
      <c r="AC58" s="147"/>
      <c r="AD58" s="147"/>
      <c r="AE58" s="147"/>
    </row>
    <row r="59" spans="2:31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111"/>
      <c r="O59" s="112"/>
      <c r="Q59" s="110"/>
      <c r="R59" s="110"/>
      <c r="W59" s="147"/>
      <c r="X59" s="147"/>
      <c r="Y59" s="147"/>
      <c r="Z59" s="147"/>
      <c r="AA59" s="147"/>
      <c r="AB59" s="147"/>
      <c r="AC59" s="147"/>
      <c r="AD59" s="147"/>
      <c r="AE59" s="147"/>
    </row>
    <row r="60" spans="2:15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97"/>
      <c r="O60" s="98"/>
    </row>
    <row r="61" spans="23:23">
      <c r="W61" s="156"/>
    </row>
    <row r="62" spans="23:23">
      <c r="W62" s="156"/>
    </row>
    <row r="63" spans="23:23">
      <c r="W63" s="156"/>
    </row>
    <row r="64" spans="23:23">
      <c r="W64" s="156"/>
    </row>
    <row r="65" spans="23:23">
      <c r="W65" s="156"/>
    </row>
    <row r="66" spans="23:23">
      <c r="W66" s="151"/>
    </row>
  </sheetData>
  <mergeCells count="30">
    <mergeCell ref="AG2:AI2"/>
    <mergeCell ref="W3:AE3"/>
    <mergeCell ref="B4:N4"/>
    <mergeCell ref="W4:AE4"/>
    <mergeCell ref="C6:O6"/>
    <mergeCell ref="M8:N8"/>
    <mergeCell ref="Y9:AA9"/>
    <mergeCell ref="G10:J10"/>
    <mergeCell ref="M10:O10"/>
    <mergeCell ref="AH10:AL10"/>
    <mergeCell ref="AH11:AL11"/>
    <mergeCell ref="C12:O12"/>
    <mergeCell ref="AH12:AL12"/>
    <mergeCell ref="AH13:AL13"/>
    <mergeCell ref="AJ22:AK22"/>
    <mergeCell ref="G24:J24"/>
    <mergeCell ref="J25:K25"/>
    <mergeCell ref="G32:J32"/>
    <mergeCell ref="J33:K33"/>
    <mergeCell ref="J38:N38"/>
    <mergeCell ref="C40:O40"/>
    <mergeCell ref="Y47:AC47"/>
    <mergeCell ref="Y49:AC49"/>
    <mergeCell ref="Y51:AA51"/>
    <mergeCell ref="AC51:AE51"/>
    <mergeCell ref="Y56:AA56"/>
    <mergeCell ref="AC56:AE56"/>
    <mergeCell ref="Y57:AA57"/>
    <mergeCell ref="AC57:AE57"/>
    <mergeCell ref="AH14:AL19"/>
  </mergeCells>
  <conditionalFormatting sqref="D17">
    <cfRule type="cellIs" dxfId="0" priority="6" stopIfTrue="1" operator="equal">
      <formula>"NH"</formula>
    </cfRule>
  </conditionalFormatting>
  <conditionalFormatting sqref="P17:Q17">
    <cfRule type="containsText" dxfId="1" priority="4" operator="between" text="&gt;1">
      <formula>NOT(ISERROR(SEARCH("&gt;1",P17)))</formula>
    </cfRule>
  </conditionalFormatting>
  <conditionalFormatting sqref="R17:T17">
    <cfRule type="containsText" dxfId="2" priority="5" operator="between" text="JUMAT">
      <formula>NOT(ISERROR(SEARCH("JUMAT",R17)))</formula>
    </cfRule>
  </conditionalFormatting>
  <conditionalFormatting sqref="U17">
    <cfRule type="containsText" dxfId="3" priority="1" operator="between" text="OFF">
      <formula>NOT(ISERROR(SEARCH("OFF",U17)))</formula>
    </cfRule>
    <cfRule type="containsText" dxfId="1" priority="2" operator="between" text="*7">
      <formula>NOT(ISERROR(SEARCH("*7",U17)))</formula>
    </cfRule>
  </conditionalFormatting>
  <conditionalFormatting sqref="J25">
    <cfRule type="containsText" dxfId="4" priority="8" operator="between" text="JUMAT">
      <formula>NOT(ISERROR(SEARCH("JUMAT",J25)))</formula>
    </cfRule>
  </conditionalFormatting>
  <conditionalFormatting sqref="J33">
    <cfRule type="containsText" dxfId="4" priority="7" operator="between" text="JUMAT">
      <formula>NOT(ISERROR(SEARCH("JUMAT",J33)))</formula>
    </cfRule>
  </conditionalFormatting>
  <conditionalFormatting sqref="H34">
    <cfRule type="containsText" dxfId="4" priority="9" operator="between" text="JUMAT">
      <formula>NOT(ISERROR(SEARCH("JUMAT",H34)))</formula>
    </cfRule>
  </conditionalFormatting>
  <conditionalFormatting sqref="S41:T41">
    <cfRule type="containsText" dxfId="2" priority="30" operator="between" text="JUMAT">
      <formula>NOT(ISERROR(SEARCH("JUMAT",S41)))</formula>
    </cfRule>
  </conditionalFormatting>
  <conditionalFormatting sqref="D43">
    <cfRule type="containsText" dxfId="4" priority="26" operator="between" text="JUMAT">
      <formula>NOT(ISERROR(SEARCH("JUMAT",D43)))</formula>
    </cfRule>
    <cfRule type="cellIs" dxfId="0" priority="25" stopIfTrue="1" operator="equal">
      <formula>"NH"</formula>
    </cfRule>
  </conditionalFormatting>
  <conditionalFormatting sqref="D43:D58">
    <cfRule type="containsText" dxfId="4" priority="28" operator="between" text="JUMAT">
      <formula>NOT(ISERROR(SEARCH("JUMAT",D43)))</formula>
    </cfRule>
    <cfRule type="cellIs" dxfId="0" priority="31" stopIfTrue="1" operator="equal">
      <formula>"NH"</formula>
    </cfRule>
  </conditionalFormatting>
  <conditionalFormatting sqref="D44:D58">
    <cfRule type="containsText" dxfId="4" priority="24" operator="between" text="JUMAT">
      <formula>NOT(ISERROR(SEARCH("JUMAT",D44)))</formula>
    </cfRule>
    <cfRule type="cellIs" dxfId="0" priority="23" stopIfTrue="1" operator="equal">
      <formula>"NH"</formula>
    </cfRule>
  </conditionalFormatting>
  <conditionalFormatting sqref="S42:T56 S40:T40 R42 E44:M58 K47:N51 M11:O11 M43:N43 M50:N58 M45:N47 M13:N14 O43:O58 N44 H11 M15:M16 D8:D11 H8:H9 R44:R58 R7 U8:U16 S6:T16 R10:R16 H35:H39 H33 H13:H16 Q46:Q50 P45:P49 H25:H31 D13:D16 M18:N37 O13:O16 J26 O18:O39 D18:D38 H18:H23 R18:R39 S18:T38 U18:U43">
    <cfRule type="containsText" dxfId="4" priority="40" operator="between" text="JUMAT">
      <formula>NOT(ISERROR(SEARCH("JUMAT",D6)))</formula>
    </cfRule>
  </conditionalFormatting>
  <conditionalFormatting sqref="S42:T56 R7 R44:R58 S6:T16 R10:R16 R18:R39 S18:T38">
    <cfRule type="containsText" dxfId="2" priority="43" operator="between" text="JUMAT">
      <formula>NOT(ISERROR(SEARCH("JUMAT",R6)))</formula>
    </cfRule>
  </conditionalFormatting>
  <conditionalFormatting sqref="U7:U16 U18:U43">
    <cfRule type="containsText" dxfId="3" priority="33" operator="between" text="OFF">
      <formula>NOT(ISERROR(SEARCH("OFF",U7)))</formula>
    </cfRule>
    <cfRule type="containsText" dxfId="1" priority="34" operator="between" text="*7">
      <formula>NOT(ISERROR(SEARCH("*7",U7)))</formula>
    </cfRule>
  </conditionalFormatting>
  <conditionalFormatting sqref="E44:M58 D8:D11 D13:D16 D18:D38">
    <cfRule type="cellIs" dxfId="0" priority="44" stopIfTrue="1" operator="equal">
      <formula>"NH"</formula>
    </cfRule>
  </conditionalFormatting>
  <conditionalFormatting sqref="R43:R58 P10:Q16 Q21:Q39 P21:P38 Q43 P42 P18:Q20">
    <cfRule type="containsText" dxfId="1" priority="42" operator="between" text="&gt;1">
      <formula>NOT(ISERROR(SEARCH("&gt;1",P10)))</formula>
    </cfRule>
  </conditionalFormatting>
  <conditionalFormatting sqref="M17 R17:U17 H17 D17 O17">
    <cfRule type="containsText" dxfId="4" priority="3" operator="between" text="JUMAT">
      <formula>NOT(ISERROR(SEARCH("JUMAT",D17)))</formula>
    </cfRule>
  </conditionalFormatting>
  <conditionalFormatting sqref="B48:C49 H43 S41:T41">
    <cfRule type="containsText" dxfId="4" priority="27" operator="between" text="JUMAT">
      <formula>NOT(ISERROR(SEARCH("JUMAT",B41)))</formula>
    </cfRule>
  </conditionalFormatting>
  <conditionalFormatting sqref="P41 Q43:Q58">
    <cfRule type="containsText" dxfId="1" priority="29" operator="between" text="&gt;1">
      <formula>NOT(ISERROR(SEARCH("&gt;1",P41)))</formula>
    </cfRule>
  </conditionalFormatting>
  <conditionalFormatting sqref="B50:C51 B47:C47">
    <cfRule type="containsText" dxfId="4" priority="22" operator="between" text="JUMAT">
      <formula>NOT(ISERROR(SEARCH("JUMAT",B47)))</formula>
    </cfRule>
  </conditionalFormatting>
  <dataValidations count="3">
    <dataValidation type="list" allowBlank="1" showInputMessage="1" showErrorMessage="1" sqref="AJ22:AK22">
      <formula1>"Landscape,Portrait"</formula1>
    </dataValidation>
    <dataValidation type="list" allowBlank="1" showInputMessage="1" showErrorMessage="1" sqref="AK21">
      <formula1>"Per Nik,All NIK"</formula1>
    </dataValidation>
    <dataValidation type="list" allowBlank="1" showInputMessage="1" showErrorMessage="1" sqref="AK20 AK7:AK8">
      <formula1>"YA,TIDAK"</formula1>
    </dataValidation>
  </dataValidations>
  <hyperlinks>
    <hyperlink ref="AH10" r:id="rId4" display="=INDIRECT(&quot;'DATA ENTRY'!AC&quot;&amp;AH3)"/>
  </hyperlinks>
  <printOptions horizontalCentered="1"/>
  <pageMargins left="0.0393700787401575" right="0.0393700787401575" top="0.0393700787401575" bottom="0.0393700787401575" header="0.31496062992126" footer="0.31496062992126"/>
  <pageSetup paperSize="9" scale="43" orientation="portrait" horizontalDpi="1200" verticalDpi="1200"/>
  <headerFooter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B1:G11"/>
  <sheetViews>
    <sheetView showGridLines="0" workbookViewId="0">
      <selection activeCell="N7" sqref="N7"/>
    </sheetView>
  </sheetViews>
  <sheetFormatPr defaultColWidth="8.88888888888889" defaultRowHeight="15" outlineLevelCol="6"/>
  <cols>
    <col min="2" max="2" width="3.77777777777778" customWidth="1"/>
  </cols>
  <sheetData>
    <row r="1" ht="15.75"/>
    <row r="2" ht="26.25" spans="2:7">
      <c r="B2" s="2" t="s">
        <v>113</v>
      </c>
      <c r="C2" s="3"/>
      <c r="D2" s="3"/>
      <c r="E2" s="3"/>
      <c r="F2" s="3"/>
      <c r="G2" s="4"/>
    </row>
    <row r="3" spans="2:3">
      <c r="B3">
        <v>1</v>
      </c>
      <c r="C3" t="s">
        <v>114</v>
      </c>
    </row>
    <row r="4" spans="2:3">
      <c r="B4">
        <v>2</v>
      </c>
      <c r="C4" t="s">
        <v>115</v>
      </c>
    </row>
    <row r="5" spans="2:3">
      <c r="B5">
        <v>3</v>
      </c>
      <c r="C5" t="s">
        <v>116</v>
      </c>
    </row>
    <row r="6" spans="2:3">
      <c r="B6">
        <v>4</v>
      </c>
      <c r="C6" t="s">
        <v>117</v>
      </c>
    </row>
    <row r="7" spans="3:3">
      <c r="C7" t="s">
        <v>118</v>
      </c>
    </row>
    <row r="8" spans="3:3">
      <c r="C8" t="s">
        <v>119</v>
      </c>
    </row>
    <row r="9" spans="2:3">
      <c r="B9">
        <v>5</v>
      </c>
      <c r="C9" t="s">
        <v>120</v>
      </c>
    </row>
    <row r="10" spans="2:3">
      <c r="B10">
        <v>6</v>
      </c>
      <c r="C10" t="s">
        <v>121</v>
      </c>
    </row>
    <row r="11" spans="2:3">
      <c r="B11">
        <v>7</v>
      </c>
      <c r="C11" t="s">
        <v>114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C1"/>
  <sheetViews>
    <sheetView workbookViewId="0">
      <selection activeCell="O6" sqref="O6"/>
    </sheetView>
  </sheetViews>
  <sheetFormatPr defaultColWidth="8.88888888888889" defaultRowHeight="15" outlineLevelCol="2"/>
  <cols>
    <col min="3" max="3" width="10.4444444444444"/>
  </cols>
  <sheetData>
    <row r="1" spans="3:3">
      <c r="C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ALL</vt:lpstr>
      <vt:lpstr>DATA ENTRY</vt:lpstr>
      <vt:lpstr>PRINT SLIP</vt:lpstr>
      <vt:lpstr>VB</vt:lpstr>
      <vt:lpstr>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 Widiansyah</dc:creator>
  <cp:lastModifiedBy>qroot</cp:lastModifiedBy>
  <dcterms:created xsi:type="dcterms:W3CDTF">2021-04-27T01:36:00Z</dcterms:created>
  <cp:lastPrinted>2024-06-05T04:40:00Z</cp:lastPrinted>
  <dcterms:modified xsi:type="dcterms:W3CDTF">2024-07-24T15:12:34Z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1033-11.1.0.11711</vt:lpwstr>
  </property>
</Properties>
</file>